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765" yWindow="255" windowWidth="14010" windowHeight="9210" tabRatio="845"/>
  </bookViews>
  <sheets>
    <sheet name="解答１" sheetId="22" r:id="rId1"/>
    <sheet name="解答２" sheetId="23" r:id="rId2"/>
    <sheet name="解答３" sheetId="24" r:id="rId3"/>
    <sheet name="解答４" sheetId="25" r:id="rId4"/>
    <sheet name="解答５" sheetId="26" r:id="rId5"/>
    <sheet name="解答６" sheetId="27" r:id="rId6"/>
    <sheet name="解答７" sheetId="28" r:id="rId7"/>
    <sheet name="解答８" sheetId="29" r:id="rId8"/>
    <sheet name="解答９" sheetId="30" r:id="rId9"/>
    <sheet name="解答１０" sheetId="31" r:id="rId10"/>
  </sheets>
  <definedNames>
    <definedName name="_xlnm.Print_Area" localSheetId="0">解答１!$B$2:$M$45</definedName>
    <definedName name="_xlnm.Print_Area" localSheetId="5">解答６!$B$6:$H$37</definedName>
    <definedName name="_xlnm.Print_Area" localSheetId="6">解答７!$B$4:$K$36</definedName>
    <definedName name="_xlnm.Print_Area" localSheetId="7">解答８!$B$5:$L$36</definedName>
    <definedName name="_xlnm.Print_Area" localSheetId="8">解答９!$B$4:$L$38</definedName>
  </definedNames>
  <calcPr calcId="162913"/>
</workbook>
</file>

<file path=xl/calcChain.xml><?xml version="1.0" encoding="utf-8"?>
<calcChain xmlns="http://schemas.openxmlformats.org/spreadsheetml/2006/main">
  <c r="I18" i="31" l="1"/>
  <c r="H18" i="31"/>
  <c r="H19" i="31" s="1"/>
  <c r="G18" i="31"/>
  <c r="G19" i="31" s="1"/>
  <c r="F18" i="31"/>
  <c r="F19" i="31" s="1"/>
  <c r="E18" i="31"/>
  <c r="E19" i="31" s="1"/>
  <c r="D18" i="31"/>
  <c r="D19" i="31" s="1"/>
  <c r="M17" i="31"/>
  <c r="L17" i="31"/>
  <c r="N17" i="31" s="1"/>
  <c r="K17" i="31"/>
  <c r="J17" i="31"/>
  <c r="I17" i="31"/>
  <c r="L16" i="31"/>
  <c r="K16" i="31"/>
  <c r="M16" i="31" s="1"/>
  <c r="N16" i="31" s="1"/>
  <c r="J16" i="31"/>
  <c r="I16" i="31"/>
  <c r="M15" i="31"/>
  <c r="L15" i="31"/>
  <c r="N15" i="31" s="1"/>
  <c r="K15" i="31"/>
  <c r="J15" i="31"/>
  <c r="I15" i="31"/>
  <c r="L14" i="31"/>
  <c r="K14" i="31"/>
  <c r="M14" i="31" s="1"/>
  <c r="N14" i="31" s="1"/>
  <c r="J14" i="31"/>
  <c r="I14" i="31"/>
  <c r="M13" i="31"/>
  <c r="L13" i="31"/>
  <c r="N13" i="31" s="1"/>
  <c r="K13" i="31"/>
  <c r="J13" i="31"/>
  <c r="I13" i="31"/>
  <c r="L12" i="31"/>
  <c r="K12" i="31"/>
  <c r="M12" i="31" s="1"/>
  <c r="N12" i="31" s="1"/>
  <c r="J12" i="31"/>
  <c r="I12" i="31"/>
  <c r="M11" i="31"/>
  <c r="L11" i="31"/>
  <c r="N11" i="31" s="1"/>
  <c r="K11" i="31"/>
  <c r="J11" i="31"/>
  <c r="I11" i="31"/>
  <c r="L10" i="31"/>
  <c r="K10" i="31"/>
  <c r="M10" i="31" s="1"/>
  <c r="N10" i="31" s="1"/>
  <c r="J10" i="31"/>
  <c r="I10" i="31"/>
  <c r="M9" i="31"/>
  <c r="L9" i="31"/>
  <c r="N9" i="31" s="1"/>
  <c r="K9" i="31"/>
  <c r="J9" i="31"/>
  <c r="I9" i="31"/>
  <c r="L8" i="31"/>
  <c r="K8" i="31"/>
  <c r="M8" i="31" s="1"/>
  <c r="N8" i="31" s="1"/>
  <c r="J8" i="31"/>
  <c r="J18" i="31" s="1"/>
  <c r="I8" i="31"/>
  <c r="K18" i="31" l="1"/>
  <c r="E15" i="30" l="1"/>
  <c r="G13" i="30"/>
  <c r="E13" i="30"/>
  <c r="D13" i="30"/>
  <c r="G12" i="30"/>
  <c r="F12" i="30"/>
  <c r="E12" i="30"/>
  <c r="D12" i="30"/>
  <c r="I12" i="30" s="1"/>
  <c r="I11" i="30"/>
  <c r="H11" i="30"/>
  <c r="I10" i="30"/>
  <c r="H10" i="30"/>
  <c r="I9" i="30"/>
  <c r="H9" i="30"/>
  <c r="G8" i="30"/>
  <c r="G15" i="30" s="1"/>
  <c r="F8" i="30"/>
  <c r="F13" i="30" s="1"/>
  <c r="E8" i="30"/>
  <c r="D8" i="30"/>
  <c r="D15" i="30" s="1"/>
  <c r="I7" i="30"/>
  <c r="H7" i="30"/>
  <c r="I6" i="30"/>
  <c r="H6" i="30"/>
  <c r="I5" i="30"/>
  <c r="H5" i="30"/>
  <c r="F14" i="30" l="1"/>
  <c r="E14" i="30"/>
  <c r="J10" i="30"/>
  <c r="D14" i="30"/>
  <c r="J6" i="30"/>
  <c r="J9" i="30"/>
  <c r="G14" i="30"/>
  <c r="H13" i="30"/>
  <c r="F15" i="30"/>
  <c r="H8" i="30"/>
  <c r="H12" i="30"/>
  <c r="J12" i="30" s="1"/>
  <c r="I13" i="30"/>
  <c r="I8" i="30"/>
  <c r="H15" i="30" l="1"/>
  <c r="J8" i="30"/>
  <c r="J11" i="30"/>
  <c r="J7" i="30"/>
  <c r="J5" i="30"/>
  <c r="D18" i="29" l="1"/>
  <c r="K17" i="29"/>
  <c r="G17" i="29"/>
  <c r="F17" i="29"/>
  <c r="E17" i="29"/>
  <c r="D17" i="29"/>
  <c r="C17" i="29"/>
  <c r="G16" i="29"/>
  <c r="G18" i="29" s="1"/>
  <c r="F16" i="29"/>
  <c r="F18" i="29" s="1"/>
  <c r="E16" i="29"/>
  <c r="E18" i="29" s="1"/>
  <c r="D16" i="29"/>
  <c r="C16" i="29"/>
  <c r="C18" i="29" s="1"/>
  <c r="G15" i="29"/>
  <c r="F15" i="29"/>
  <c r="E15" i="29"/>
  <c r="D15" i="29"/>
  <c r="C15" i="29"/>
  <c r="I15" i="29" s="1"/>
  <c r="I14" i="29"/>
  <c r="J14" i="29" s="1"/>
  <c r="H14" i="29"/>
  <c r="J13" i="29"/>
  <c r="I13" i="29"/>
  <c r="K13" i="29" s="1"/>
  <c r="H13" i="29"/>
  <c r="I12" i="29"/>
  <c r="L12" i="29" s="1"/>
  <c r="H12" i="29"/>
  <c r="J11" i="29"/>
  <c r="I11" i="29"/>
  <c r="H11" i="29"/>
  <c r="I10" i="29"/>
  <c r="J10" i="29" s="1"/>
  <c r="H10" i="29"/>
  <c r="K10" i="29" l="1"/>
  <c r="K14" i="29"/>
  <c r="K11" i="29"/>
  <c r="L10" i="29"/>
  <c r="J12" i="29"/>
  <c r="L14" i="29"/>
  <c r="L13" i="29"/>
  <c r="L11" i="29"/>
  <c r="K12" i="29"/>
  <c r="J16" i="28" l="1"/>
  <c r="I16" i="28"/>
  <c r="K16" i="28" s="1"/>
  <c r="H16" i="28"/>
  <c r="J15" i="28"/>
  <c r="I15" i="28"/>
  <c r="K15" i="28" s="1"/>
  <c r="H15" i="28"/>
  <c r="J14" i="28"/>
  <c r="I14" i="28"/>
  <c r="K14" i="28" s="1"/>
  <c r="H14" i="28"/>
  <c r="J13" i="28"/>
  <c r="I13" i="28"/>
  <c r="K13" i="28" s="1"/>
  <c r="H13" i="28"/>
  <c r="J12" i="28"/>
  <c r="I12" i="28"/>
  <c r="K12" i="28" s="1"/>
  <c r="H12" i="28"/>
  <c r="J11" i="28"/>
  <c r="I11" i="28"/>
  <c r="K11" i="28" s="1"/>
  <c r="H11" i="28"/>
  <c r="J10" i="28"/>
  <c r="I10" i="28"/>
  <c r="K10" i="28" s="1"/>
  <c r="H10" i="28"/>
  <c r="J9" i="28"/>
  <c r="I9" i="28"/>
  <c r="K9" i="28" s="1"/>
  <c r="H9" i="28"/>
  <c r="J8" i="28"/>
  <c r="I8" i="28"/>
  <c r="K8" i="28" s="1"/>
  <c r="H8" i="28"/>
  <c r="G13" i="27" l="1"/>
  <c r="G12" i="27"/>
  <c r="G11" i="27"/>
  <c r="G10" i="27"/>
  <c r="G9" i="27"/>
  <c r="G8" i="27"/>
  <c r="D6" i="27"/>
  <c r="H9" i="27" l="1"/>
  <c r="J9" i="27" s="1"/>
  <c r="H13" i="27"/>
  <c r="J13" i="27" s="1"/>
  <c r="H6" i="27"/>
  <c r="H12" i="27" l="1"/>
  <c r="J12" i="27" s="1"/>
  <c r="H8" i="27"/>
  <c r="J8" i="27" s="1"/>
  <c r="H11" i="27"/>
  <c r="J11" i="27" s="1"/>
  <c r="H10" i="27"/>
  <c r="J10" i="27" s="1"/>
  <c r="M13" i="26" l="1"/>
  <c r="L13" i="26"/>
  <c r="K13" i="26"/>
  <c r="M12" i="26"/>
  <c r="L12" i="26"/>
  <c r="K12" i="26"/>
  <c r="L11" i="26"/>
  <c r="K11" i="26"/>
  <c r="M11" i="26" s="1"/>
  <c r="L10" i="26"/>
  <c r="K10" i="26"/>
  <c r="M10" i="26" s="1"/>
  <c r="M9" i="26"/>
  <c r="L9" i="26"/>
  <c r="K9" i="26"/>
  <c r="M8" i="26"/>
  <c r="L8" i="26"/>
  <c r="K8" i="26"/>
  <c r="L7" i="26"/>
  <c r="K7" i="26"/>
  <c r="M7" i="26" s="1"/>
  <c r="L6" i="26"/>
  <c r="K6" i="26"/>
  <c r="M6" i="26" s="1"/>
  <c r="J17" i="25" l="1"/>
  <c r="I17" i="25"/>
  <c r="H17" i="25"/>
  <c r="G17" i="25"/>
  <c r="F17" i="25"/>
  <c r="E17" i="25"/>
  <c r="D17" i="25"/>
  <c r="C17" i="25"/>
  <c r="K17" i="25" s="1"/>
  <c r="J16" i="25"/>
  <c r="I16" i="25"/>
  <c r="H16" i="25"/>
  <c r="G16" i="25"/>
  <c r="F16" i="25"/>
  <c r="E16" i="25"/>
  <c r="D16" i="25"/>
  <c r="C16" i="25"/>
  <c r="K16" i="25" s="1"/>
  <c r="K15" i="25"/>
  <c r="K14" i="25"/>
  <c r="J13" i="25"/>
  <c r="I13" i="25"/>
  <c r="H13" i="25"/>
  <c r="G13" i="25"/>
  <c r="F13" i="25"/>
  <c r="E13" i="25"/>
  <c r="D13" i="25"/>
  <c r="C13" i="25"/>
  <c r="K13" i="25" s="1"/>
  <c r="K12" i="25"/>
  <c r="K11" i="25"/>
  <c r="J10" i="25"/>
  <c r="I10" i="25"/>
  <c r="H10" i="25"/>
  <c r="G10" i="25"/>
  <c r="F10" i="25"/>
  <c r="E10" i="25"/>
  <c r="D10" i="25"/>
  <c r="C10" i="25"/>
  <c r="K10" i="25" s="1"/>
  <c r="K9" i="25"/>
  <c r="K8" i="25"/>
  <c r="J7" i="25"/>
  <c r="I7" i="25"/>
  <c r="H7" i="25"/>
  <c r="G7" i="25"/>
  <c r="F7" i="25"/>
  <c r="E7" i="25"/>
  <c r="D7" i="25"/>
  <c r="C7" i="25"/>
  <c r="K7" i="25" s="1"/>
  <c r="K6" i="25"/>
  <c r="K5" i="25"/>
  <c r="J3" i="25"/>
  <c r="E25" i="24" l="1"/>
  <c r="H25" i="24" s="1"/>
  <c r="D25" i="24"/>
  <c r="G25" i="24" s="1"/>
  <c r="E24" i="24"/>
  <c r="H24" i="24" s="1"/>
  <c r="D24" i="24"/>
  <c r="G24" i="24" s="1"/>
  <c r="E23" i="24"/>
  <c r="H23" i="24" s="1"/>
  <c r="D23" i="24"/>
  <c r="G23" i="24" s="1"/>
  <c r="E22" i="24"/>
  <c r="H22" i="24" s="1"/>
  <c r="D22" i="24"/>
  <c r="G22" i="24" s="1"/>
  <c r="E21" i="24"/>
  <c r="H21" i="24" s="1"/>
  <c r="D21" i="24"/>
  <c r="G21" i="24" s="1"/>
  <c r="E20" i="24"/>
  <c r="H20" i="24" s="1"/>
  <c r="D20" i="24"/>
  <c r="G20" i="24" s="1"/>
  <c r="E19" i="24"/>
  <c r="H19" i="24" s="1"/>
  <c r="D19" i="24"/>
  <c r="G19" i="24" s="1"/>
  <c r="E18" i="24"/>
  <c r="H18" i="24" s="1"/>
  <c r="D18" i="24"/>
  <c r="G18" i="24" s="1"/>
  <c r="E17" i="24"/>
  <c r="H17" i="24" s="1"/>
  <c r="D17" i="24"/>
  <c r="E16" i="24"/>
  <c r="H16" i="24" s="1"/>
  <c r="D16" i="24"/>
  <c r="G16" i="24" s="1"/>
  <c r="E15" i="24"/>
  <c r="H15" i="24" s="1"/>
  <c r="D15" i="24"/>
  <c r="G15" i="24" s="1"/>
  <c r="E14" i="24"/>
  <c r="H14" i="24" s="1"/>
  <c r="D14" i="24"/>
  <c r="G14" i="24" s="1"/>
  <c r="E13" i="24"/>
  <c r="H13" i="24" s="1"/>
  <c r="D13" i="24"/>
  <c r="E12" i="24"/>
  <c r="H12" i="24" s="1"/>
  <c r="D12" i="24"/>
  <c r="G12" i="24" s="1"/>
  <c r="E11" i="24"/>
  <c r="H11" i="24" s="1"/>
  <c r="D11" i="24"/>
  <c r="G11" i="24" s="1"/>
  <c r="E10" i="24"/>
  <c r="H10" i="24" s="1"/>
  <c r="D10" i="24"/>
  <c r="G10" i="24" s="1"/>
  <c r="E9" i="24"/>
  <c r="H9" i="24" s="1"/>
  <c r="D9" i="24"/>
  <c r="G9" i="24" s="1"/>
  <c r="E8" i="24"/>
  <c r="H8" i="24" s="1"/>
  <c r="D8" i="24"/>
  <c r="G8" i="24" s="1"/>
  <c r="E7" i="24"/>
  <c r="H7" i="24" s="1"/>
  <c r="D7" i="24"/>
  <c r="I11" i="24" l="1"/>
  <c r="I25" i="24"/>
  <c r="I10" i="24"/>
  <c r="I9" i="24"/>
  <c r="I14" i="24"/>
  <c r="F17" i="24"/>
  <c r="I19" i="24"/>
  <c r="F16" i="24"/>
  <c r="F7" i="24"/>
  <c r="F13" i="24"/>
  <c r="F24" i="24"/>
  <c r="F12" i="24"/>
  <c r="M13" i="24"/>
  <c r="M9" i="24"/>
  <c r="M10" i="24"/>
  <c r="F18" i="24"/>
  <c r="I22" i="24"/>
  <c r="G7" i="24"/>
  <c r="F9" i="24"/>
  <c r="F10" i="24"/>
  <c r="F11" i="24"/>
  <c r="G13" i="24"/>
  <c r="I13" i="24" s="1"/>
  <c r="F15" i="24"/>
  <c r="I16" i="24"/>
  <c r="G17" i="24"/>
  <c r="I17" i="24" s="1"/>
  <c r="I20" i="24"/>
  <c r="I21" i="24"/>
  <c r="I24" i="24"/>
  <c r="F25" i="24"/>
  <c r="I23" i="24"/>
  <c r="F8" i="24"/>
  <c r="F14" i="24"/>
  <c r="I15" i="24"/>
  <c r="I18" i="24"/>
  <c r="F19" i="24"/>
  <c r="I8" i="24"/>
  <c r="I12" i="24"/>
  <c r="F21" i="24"/>
  <c r="F22" i="24"/>
  <c r="F23" i="24"/>
  <c r="F20" i="24"/>
  <c r="M12" i="24" l="1"/>
  <c r="I7" i="24"/>
  <c r="M14" i="24" s="1"/>
  <c r="J22" i="24"/>
  <c r="J20" i="24"/>
  <c r="M8" i="24"/>
  <c r="M11" i="24"/>
  <c r="J8" i="24"/>
  <c r="J25" i="24"/>
  <c r="J18" i="24"/>
  <c r="J23" i="24"/>
  <c r="J24" i="24"/>
  <c r="J7" i="24"/>
  <c r="J19" i="24"/>
  <c r="J11" i="24"/>
  <c r="J15" i="24"/>
  <c r="J16" i="24"/>
  <c r="J17" i="24"/>
  <c r="M21" i="24"/>
  <c r="J14" i="24"/>
  <c r="J10" i="24"/>
  <c r="J12" i="24"/>
  <c r="J21" i="24"/>
  <c r="J13" i="24"/>
  <c r="M7" i="24"/>
  <c r="J9" i="24"/>
  <c r="M15" i="24" l="1"/>
  <c r="M16" i="24" s="1"/>
  <c r="M22" i="24"/>
  <c r="D27" i="23" l="1"/>
  <c r="G27" i="23" s="1"/>
  <c r="D26" i="23"/>
  <c r="G26" i="23" s="1"/>
  <c r="D25" i="23"/>
  <c r="G25" i="23" s="1"/>
  <c r="D24" i="23"/>
  <c r="G24" i="23" s="1"/>
  <c r="D23" i="23"/>
  <c r="G23" i="23" s="1"/>
  <c r="D22" i="23"/>
  <c r="G22" i="23" s="1"/>
  <c r="D21" i="23"/>
  <c r="G21" i="23" s="1"/>
  <c r="D20" i="23"/>
  <c r="G20" i="23" s="1"/>
  <c r="D19" i="23"/>
  <c r="G19" i="23" s="1"/>
  <c r="D18" i="23"/>
  <c r="G18" i="23" s="1"/>
  <c r="D17" i="23"/>
  <c r="G17" i="23" s="1"/>
  <c r="D16" i="23"/>
  <c r="G16" i="23" s="1"/>
  <c r="D15" i="23"/>
  <c r="G15" i="23" s="1"/>
  <c r="D14" i="23"/>
  <c r="G14" i="23" s="1"/>
  <c r="D13" i="23"/>
  <c r="G13" i="23" s="1"/>
  <c r="D12" i="23"/>
  <c r="G12" i="23" s="1"/>
  <c r="D11" i="23"/>
  <c r="G11" i="23" s="1"/>
  <c r="D10" i="23"/>
  <c r="G10" i="23" s="1"/>
  <c r="D9" i="23"/>
  <c r="G9" i="23" s="1"/>
  <c r="D8" i="23"/>
  <c r="G8" i="23" s="1"/>
  <c r="D7" i="23"/>
  <c r="G7" i="23" s="1"/>
  <c r="I20" i="22" l="1"/>
  <c r="H20" i="22"/>
  <c r="G20" i="22"/>
  <c r="F20" i="22"/>
  <c r="E20" i="22"/>
  <c r="D20" i="22"/>
  <c r="H19" i="22"/>
  <c r="D19" i="22"/>
  <c r="I18" i="22"/>
  <c r="I19" i="22" s="1"/>
  <c r="H18" i="22"/>
  <c r="G18" i="22"/>
  <c r="G19" i="22" s="1"/>
  <c r="G21" i="22" s="1"/>
  <c r="F18" i="22"/>
  <c r="F19" i="22" s="1"/>
  <c r="F21" i="22" s="1"/>
  <c r="E18" i="22"/>
  <c r="E19" i="22" s="1"/>
  <c r="D18" i="22"/>
  <c r="L18" i="22" s="1"/>
  <c r="L17" i="22"/>
  <c r="J17" i="22"/>
  <c r="L16" i="22"/>
  <c r="J16" i="22"/>
  <c r="L15" i="22"/>
  <c r="J15" i="22"/>
  <c r="L14" i="22"/>
  <c r="J14" i="22"/>
  <c r="L13" i="22"/>
  <c r="J13" i="22"/>
  <c r="I12" i="22"/>
  <c r="H12" i="22"/>
  <c r="G12" i="22"/>
  <c r="F12" i="22"/>
  <c r="E12" i="22"/>
  <c r="D12" i="22"/>
  <c r="J12" i="22" s="1"/>
  <c r="L11" i="22"/>
  <c r="J11" i="22"/>
  <c r="L10" i="22"/>
  <c r="J10" i="22"/>
  <c r="L9" i="22"/>
  <c r="J9" i="22"/>
  <c r="L8" i="22"/>
  <c r="J8" i="22"/>
  <c r="D21" i="22" l="1"/>
  <c r="H21" i="22"/>
  <c r="E21" i="22"/>
  <c r="I21" i="22"/>
  <c r="J18" i="22"/>
  <c r="L12" i="22"/>
  <c r="J20" i="22"/>
  <c r="J19" i="22" l="1"/>
  <c r="K18" i="22"/>
  <c r="M18" i="22" s="1"/>
  <c r="K11" i="22" l="1"/>
  <c r="M11" i="22" s="1"/>
  <c r="K16" i="22"/>
  <c r="M16" i="22" s="1"/>
  <c r="K17" i="22"/>
  <c r="M17" i="22" s="1"/>
  <c r="K10" i="22"/>
  <c r="M10" i="22" s="1"/>
  <c r="K14" i="22"/>
  <c r="M14" i="22" s="1"/>
  <c r="K12" i="22"/>
  <c r="K8" i="22"/>
  <c r="M8" i="22" s="1"/>
  <c r="K9" i="22"/>
  <c r="M9" i="22" s="1"/>
  <c r="K13" i="22"/>
  <c r="M13" i="22" s="1"/>
  <c r="K15" i="22"/>
  <c r="M15" i="22" s="1"/>
</calcChain>
</file>

<file path=xl/sharedStrings.xml><?xml version="1.0" encoding="utf-8"?>
<sst xmlns="http://schemas.openxmlformats.org/spreadsheetml/2006/main" count="283" uniqueCount="242">
  <si>
    <t>うどん店販売実績データ</t>
    <rPh sb="3" eb="4">
      <t>テン</t>
    </rPh>
    <rPh sb="4" eb="6">
      <t>ハンバイ</t>
    </rPh>
    <rPh sb="6" eb="8">
      <t>ジッセキ</t>
    </rPh>
    <phoneticPr fontId="1"/>
  </si>
  <si>
    <t>（単位：千円）</t>
    <rPh sb="1" eb="3">
      <t>タンイ</t>
    </rPh>
    <rPh sb="4" eb="6">
      <t>センエン</t>
    </rPh>
    <phoneticPr fontId="1"/>
  </si>
  <si>
    <t>地区</t>
    <rPh sb="0" eb="2">
      <t>チク</t>
    </rPh>
    <phoneticPr fontId="1"/>
  </si>
  <si>
    <t>店名</t>
    <rPh sb="0" eb="2">
      <t>テンメイ</t>
    </rPh>
    <phoneticPr fontId="1"/>
  </si>
  <si>
    <t>月別売上</t>
    <rPh sb="0" eb="2">
      <t>ツキベツ</t>
    </rPh>
    <rPh sb="2" eb="4">
      <t>ウリアゲ</t>
    </rPh>
    <phoneticPr fontId="1"/>
  </si>
  <si>
    <t>結果</t>
    <rPh sb="0" eb="2">
      <t>ケッカ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</si>
  <si>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</si>
  <si>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</si>
  <si>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</si>
  <si>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</si>
  <si>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</si>
  <si>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</si>
  <si>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半期計</t>
    <rPh sb="0" eb="2">
      <t>ハンキ</t>
    </rPh>
    <rPh sb="2" eb="3">
      <t>ケイ</t>
    </rPh>
    <phoneticPr fontId="1"/>
  </si>
  <si>
    <t>割合</t>
    <rPh sb="0" eb="2">
      <t>ワリアイ</t>
    </rPh>
    <phoneticPr fontId="1"/>
  </si>
  <si>
    <t>平均</t>
    <rPh sb="0" eb="2">
      <t>ヘイキン</t>
    </rPh>
    <phoneticPr fontId="1"/>
  </si>
  <si>
    <t>判定</t>
    <rPh sb="0" eb="2">
      <t>ハンテイ</t>
    </rPh>
    <phoneticPr fontId="1"/>
  </si>
  <si>
    <t>高松地区</t>
    <rPh sb="0" eb="2">
      <t>タカマツ</t>
    </rPh>
    <rPh sb="2" eb="4">
      <t>チク</t>
    </rPh>
    <phoneticPr fontId="1"/>
  </si>
  <si>
    <t>月虎麺業</t>
    <rPh sb="0" eb="1">
      <t>ツキ</t>
    </rPh>
    <rPh sb="1" eb="2">
      <t>トラ</t>
    </rPh>
    <rPh sb="2" eb="3">
      <t>メン</t>
    </rPh>
    <rPh sb="3" eb="4">
      <t>ギョウ</t>
    </rPh>
    <phoneticPr fontId="1"/>
  </si>
  <si>
    <t>ドラゴン製麺</t>
    <rPh sb="4" eb="6">
      <t>セイメン</t>
    </rPh>
    <phoneticPr fontId="1"/>
  </si>
  <si>
    <t>不味うどん</t>
    <rPh sb="0" eb="2">
      <t>マズ</t>
    </rPh>
    <phoneticPr fontId="1"/>
  </si>
  <si>
    <t>いりこうどん</t>
    <phoneticPr fontId="1"/>
  </si>
  <si>
    <t>小計</t>
    <rPh sb="0" eb="2">
      <t>ショウケイ</t>
    </rPh>
    <phoneticPr fontId="1"/>
  </si>
  <si>
    <t>他地区</t>
    <rPh sb="0" eb="1">
      <t>タ</t>
    </rPh>
    <rPh sb="1" eb="3">
      <t>チク</t>
    </rPh>
    <phoneticPr fontId="1"/>
  </si>
  <si>
    <t>茶蕎麦うどん店</t>
    <rPh sb="0" eb="1">
      <t>チャ</t>
    </rPh>
    <rPh sb="1" eb="3">
      <t>ソバ</t>
    </rPh>
    <rPh sb="6" eb="7">
      <t>テン</t>
    </rPh>
    <phoneticPr fontId="1"/>
  </si>
  <si>
    <t>四川麺業</t>
    <rPh sb="0" eb="2">
      <t>シセン</t>
    </rPh>
    <rPh sb="2" eb="3">
      <t>メン</t>
    </rPh>
    <rPh sb="3" eb="4">
      <t>ギョウ</t>
    </rPh>
    <phoneticPr fontId="1"/>
  </si>
  <si>
    <t>麺屋倫敦</t>
    <rPh sb="0" eb="1">
      <t>メン</t>
    </rPh>
    <rPh sb="1" eb="2">
      <t>ヤ</t>
    </rPh>
    <rPh sb="2" eb="4">
      <t>ロンドン</t>
    </rPh>
    <phoneticPr fontId="1"/>
  </si>
  <si>
    <t>丸亀饂飩総業</t>
    <rPh sb="0" eb="2">
      <t>マルガメ</t>
    </rPh>
    <rPh sb="2" eb="4">
      <t>ウドン</t>
    </rPh>
    <rPh sb="4" eb="6">
      <t>ソウギョウ</t>
    </rPh>
    <phoneticPr fontId="1"/>
  </si>
  <si>
    <t>美味製麺所</t>
    <rPh sb="0" eb="2">
      <t>ビミ</t>
    </rPh>
    <rPh sb="2" eb="4">
      <t>セイメン</t>
    </rPh>
    <rPh sb="4" eb="5">
      <t>ショ</t>
    </rPh>
    <phoneticPr fontId="1"/>
  </si>
  <si>
    <t>合計</t>
    <rPh sb="0" eb="2">
      <t>ゴウケイ</t>
    </rPh>
    <phoneticPr fontId="1"/>
  </si>
  <si>
    <t>月別順位</t>
    <rPh sb="0" eb="1">
      <t>ツキ</t>
    </rPh>
    <rPh sb="1" eb="2">
      <t>ベツ</t>
    </rPh>
    <rPh sb="2" eb="4">
      <t>ジュンイ</t>
    </rPh>
    <phoneticPr fontId="1"/>
  </si>
  <si>
    <t>－</t>
    <phoneticPr fontId="1"/>
  </si>
  <si>
    <t>スキー場データベース</t>
    <rPh sb="3" eb="4">
      <t>ジョウ</t>
    </rPh>
    <phoneticPr fontId="1"/>
  </si>
  <si>
    <t>スキー場</t>
    <rPh sb="3" eb="4">
      <t>ジョウ</t>
    </rPh>
    <phoneticPr fontId="1"/>
  </si>
  <si>
    <t>コース数</t>
    <rPh sb="3" eb="4">
      <t>スウ</t>
    </rPh>
    <phoneticPr fontId="1"/>
  </si>
  <si>
    <t>最大斜度</t>
    <rPh sb="0" eb="2">
      <t>サイダイ</t>
    </rPh>
    <rPh sb="2" eb="4">
      <t>シャド</t>
    </rPh>
    <phoneticPr fontId="1"/>
  </si>
  <si>
    <t>最長滑走距離(m)</t>
    <rPh sb="0" eb="2">
      <t>サイチョウ</t>
    </rPh>
    <rPh sb="2" eb="4">
      <t>カッソウ</t>
    </rPh>
    <rPh sb="4" eb="6">
      <t>キョリ</t>
    </rPh>
    <phoneticPr fontId="1"/>
  </si>
  <si>
    <t>1日券料金</t>
    <rPh sb="1" eb="2">
      <t>ニチ</t>
    </rPh>
    <rPh sb="2" eb="3">
      <t>ケン</t>
    </rPh>
    <rPh sb="3" eb="5">
      <t>リョウキン</t>
    </rPh>
    <phoneticPr fontId="1"/>
  </si>
  <si>
    <t>難易度</t>
    <rPh sb="0" eb="3">
      <t>ナンイド</t>
    </rPh>
    <phoneticPr fontId="1"/>
  </si>
  <si>
    <t>山形蔵王</t>
    <rPh sb="0" eb="2">
      <t>ヤマガタ</t>
    </rPh>
    <rPh sb="2" eb="4">
      <t>ザオウ</t>
    </rPh>
    <phoneticPr fontId="1"/>
  </si>
  <si>
    <t>八方尾根</t>
    <rPh sb="0" eb="2">
      <t>ハッポウ</t>
    </rPh>
    <rPh sb="2" eb="4">
      <t>オネ</t>
    </rPh>
    <phoneticPr fontId="1"/>
  </si>
  <si>
    <t>菅平高原</t>
    <rPh sb="0" eb="1">
      <t>スガ</t>
    </rPh>
    <rPh sb="1" eb="2">
      <t>ダイラ</t>
    </rPh>
    <rPh sb="2" eb="4">
      <t>コウゲン</t>
    </rPh>
    <phoneticPr fontId="1"/>
  </si>
  <si>
    <t>上越国際</t>
    <rPh sb="0" eb="2">
      <t>ジョウエツ</t>
    </rPh>
    <rPh sb="2" eb="4">
      <t>コクサイ</t>
    </rPh>
    <phoneticPr fontId="1"/>
  </si>
  <si>
    <t>安比高原</t>
    <rPh sb="0" eb="4">
      <t>アッピコウゲン</t>
    </rPh>
    <phoneticPr fontId="1"/>
  </si>
  <si>
    <t>栂池高原</t>
    <rPh sb="0" eb="2">
      <t>ツガイケ</t>
    </rPh>
    <rPh sb="2" eb="4">
      <t>コウゲン</t>
    </rPh>
    <phoneticPr fontId="1"/>
  </si>
  <si>
    <t>妙高池の平温泉</t>
    <rPh sb="0" eb="2">
      <t>ミョウコウ</t>
    </rPh>
    <rPh sb="2" eb="3">
      <t>イケ</t>
    </rPh>
    <rPh sb="4" eb="5">
      <t>タイ</t>
    </rPh>
    <rPh sb="5" eb="7">
      <t>オンセン</t>
    </rPh>
    <phoneticPr fontId="1"/>
  </si>
  <si>
    <t>妙高赤倉</t>
    <rPh sb="0" eb="2">
      <t>ミョウコウ</t>
    </rPh>
    <rPh sb="2" eb="4">
      <t>アカクラ</t>
    </rPh>
    <phoneticPr fontId="1"/>
  </si>
  <si>
    <t>石打丸山</t>
    <rPh sb="0" eb="2">
      <t>イシウチ</t>
    </rPh>
    <rPh sb="2" eb="4">
      <t>マルヤマ</t>
    </rPh>
    <phoneticPr fontId="1"/>
  </si>
  <si>
    <t>苗場</t>
    <rPh sb="0" eb="2">
      <t>ナエバ</t>
    </rPh>
    <phoneticPr fontId="1"/>
  </si>
  <si>
    <t>白馬岩岳</t>
    <rPh sb="0" eb="2">
      <t>ハクバ</t>
    </rPh>
    <rPh sb="2" eb="3">
      <t>イワ</t>
    </rPh>
    <rPh sb="3" eb="4">
      <t>タケ</t>
    </rPh>
    <phoneticPr fontId="1"/>
  </si>
  <si>
    <t>黒姫高原</t>
    <rPh sb="0" eb="2">
      <t>クロヒメ</t>
    </rPh>
    <rPh sb="2" eb="4">
      <t>コウゲン</t>
    </rPh>
    <phoneticPr fontId="1"/>
  </si>
  <si>
    <t>神立高原</t>
    <rPh sb="0" eb="1">
      <t>カミ</t>
    </rPh>
    <rPh sb="1" eb="2">
      <t>タ</t>
    </rPh>
    <rPh sb="2" eb="4">
      <t>コウゲン</t>
    </rPh>
    <phoneticPr fontId="1"/>
  </si>
  <si>
    <t>川場</t>
    <rPh sb="0" eb="2">
      <t>カワバ</t>
    </rPh>
    <phoneticPr fontId="1"/>
  </si>
  <si>
    <t>戸狩</t>
    <rPh sb="0" eb="1">
      <t>ト</t>
    </rPh>
    <rPh sb="1" eb="2">
      <t>カ</t>
    </rPh>
    <phoneticPr fontId="1"/>
  </si>
  <si>
    <t>斑尾高原</t>
    <rPh sb="0" eb="1">
      <t>マダラ</t>
    </rPh>
    <rPh sb="1" eb="2">
      <t>オ</t>
    </rPh>
    <rPh sb="2" eb="4">
      <t>コウゲン</t>
    </rPh>
    <phoneticPr fontId="1"/>
  </si>
  <si>
    <t>猪苗代</t>
    <rPh sb="0" eb="3">
      <t>イナワシロ</t>
    </rPh>
    <phoneticPr fontId="1"/>
  </si>
  <si>
    <t>裏磐梯猫魔</t>
    <rPh sb="0" eb="1">
      <t>ウラ</t>
    </rPh>
    <rPh sb="1" eb="3">
      <t>バンダイ</t>
    </rPh>
    <rPh sb="3" eb="4">
      <t>ネコ</t>
    </rPh>
    <rPh sb="4" eb="5">
      <t>マ</t>
    </rPh>
    <phoneticPr fontId="1"/>
  </si>
  <si>
    <t>谷川岳天神平</t>
    <rPh sb="0" eb="2">
      <t>タニガワ</t>
    </rPh>
    <rPh sb="2" eb="3">
      <t>ダケ</t>
    </rPh>
    <rPh sb="3" eb="5">
      <t>テンジン</t>
    </rPh>
    <rPh sb="5" eb="6">
      <t>ダイラ</t>
    </rPh>
    <phoneticPr fontId="1"/>
  </si>
  <si>
    <t>万座温泉</t>
    <rPh sb="0" eb="2">
      <t>マンザ</t>
    </rPh>
    <rPh sb="2" eb="4">
      <t>オンセン</t>
    </rPh>
    <phoneticPr fontId="1"/>
  </si>
  <si>
    <t>野沢温泉</t>
    <rPh sb="0" eb="4">
      <t>ノザワオンセン</t>
    </rPh>
    <phoneticPr fontId="1"/>
  </si>
  <si>
    <t>試験成績</t>
    <rPh sb="0" eb="2">
      <t>シケン</t>
    </rPh>
    <rPh sb="2" eb="4">
      <t>セイセキ</t>
    </rPh>
    <phoneticPr fontId="1"/>
  </si>
  <si>
    <t>名前</t>
    <rPh sb="0" eb="2">
      <t>ナマエ</t>
    </rPh>
    <phoneticPr fontId="1"/>
  </si>
  <si>
    <t>成績</t>
    <rPh sb="0" eb="2">
      <t>セイセキ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</si>
  <si>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</si>
  <si>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</si>
  <si>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学科</t>
    <rPh sb="0" eb="2">
      <t>ガッカ</t>
    </rPh>
    <phoneticPr fontId="1"/>
  </si>
  <si>
    <t>実技</t>
    <rPh sb="0" eb="2">
      <t>ジツギ</t>
    </rPh>
    <phoneticPr fontId="1"/>
  </si>
  <si>
    <t>総合</t>
    <rPh sb="0" eb="2">
      <t>ソウゴウ</t>
    </rPh>
    <phoneticPr fontId="1"/>
  </si>
  <si>
    <t>順位</t>
    <rPh sb="0" eb="2">
      <t>ジュンイ</t>
    </rPh>
    <phoneticPr fontId="1"/>
  </si>
  <si>
    <t>評価</t>
    <rPh sb="0" eb="2">
      <t>ヒョウカ</t>
    </rPh>
    <phoneticPr fontId="1"/>
  </si>
  <si>
    <t>東</t>
    <rPh sb="0" eb="1">
      <t>アズマ</t>
    </rPh>
    <phoneticPr fontId="1"/>
  </si>
  <si>
    <t>美紀</t>
    <rPh sb="0" eb="2">
      <t>ミキ</t>
    </rPh>
    <phoneticPr fontId="1"/>
  </si>
  <si>
    <t>最高点</t>
    <rPh sb="0" eb="3">
      <t>サイコウテン</t>
    </rPh>
    <phoneticPr fontId="1"/>
  </si>
  <si>
    <t>荒木</t>
    <rPh sb="0" eb="2">
      <t>アラキ</t>
    </rPh>
    <phoneticPr fontId="1"/>
  </si>
  <si>
    <t>愛莉</t>
    <rPh sb="0" eb="1">
      <t>アイ</t>
    </rPh>
    <rPh sb="1" eb="2">
      <t>リ</t>
    </rPh>
    <phoneticPr fontId="1"/>
  </si>
  <si>
    <t>最低点</t>
    <rPh sb="0" eb="2">
      <t>サイテイ</t>
    </rPh>
    <rPh sb="2" eb="3">
      <t>テン</t>
    </rPh>
    <phoneticPr fontId="1"/>
  </si>
  <si>
    <t>宇川</t>
    <rPh sb="0" eb="2">
      <t>ウガワ</t>
    </rPh>
    <phoneticPr fontId="1"/>
  </si>
  <si>
    <t>一樹</t>
    <rPh sb="0" eb="2">
      <t>カズキ</t>
    </rPh>
    <phoneticPr fontId="1"/>
  </si>
  <si>
    <t>学科平均点</t>
    <rPh sb="0" eb="2">
      <t>ガッカ</t>
    </rPh>
    <rPh sb="2" eb="5">
      <t>ヘイキンテン</t>
    </rPh>
    <phoneticPr fontId="1"/>
  </si>
  <si>
    <t>江差</t>
    <rPh sb="0" eb="2">
      <t>エサシ</t>
    </rPh>
    <phoneticPr fontId="1"/>
  </si>
  <si>
    <t>小太郎</t>
    <rPh sb="0" eb="3">
      <t>コタロウ</t>
    </rPh>
    <phoneticPr fontId="1"/>
  </si>
  <si>
    <t>実技平均点</t>
    <rPh sb="0" eb="2">
      <t>ジツギ</t>
    </rPh>
    <rPh sb="2" eb="5">
      <t>ヘイキンテン</t>
    </rPh>
    <phoneticPr fontId="1"/>
  </si>
  <si>
    <t>景山</t>
    <rPh sb="0" eb="2">
      <t>カゲヤマ</t>
    </rPh>
    <phoneticPr fontId="1"/>
  </si>
  <si>
    <t>三太</t>
    <rPh sb="0" eb="1">
      <t>サン</t>
    </rPh>
    <rPh sb="1" eb="2">
      <t>タ</t>
    </rPh>
    <phoneticPr fontId="1"/>
  </si>
  <si>
    <t>総合平均点</t>
    <rPh sb="0" eb="2">
      <t>ソウゴウ</t>
    </rPh>
    <rPh sb="2" eb="5">
      <t>ヘイキンテン</t>
    </rPh>
    <phoneticPr fontId="1"/>
  </si>
  <si>
    <t>小早川</t>
    <rPh sb="0" eb="3">
      <t>コバヤカワ</t>
    </rPh>
    <phoneticPr fontId="1"/>
  </si>
  <si>
    <t>次郎</t>
    <rPh sb="0" eb="2">
      <t>ジロウ</t>
    </rPh>
    <phoneticPr fontId="1"/>
  </si>
  <si>
    <t>学科不合格者数</t>
    <rPh sb="0" eb="2">
      <t>ガッカ</t>
    </rPh>
    <rPh sb="2" eb="5">
      <t>フゴウカク</t>
    </rPh>
    <rPh sb="5" eb="6">
      <t>シャ</t>
    </rPh>
    <rPh sb="6" eb="7">
      <t>スウ</t>
    </rPh>
    <phoneticPr fontId="1"/>
  </si>
  <si>
    <t>佐川</t>
    <rPh sb="0" eb="2">
      <t>サガワ</t>
    </rPh>
    <phoneticPr fontId="1"/>
  </si>
  <si>
    <t>猛雄</t>
    <rPh sb="0" eb="2">
      <t>タケオ</t>
    </rPh>
    <phoneticPr fontId="1"/>
  </si>
  <si>
    <t>実技不合格者数</t>
    <rPh sb="0" eb="2">
      <t>ジツギ</t>
    </rPh>
    <rPh sb="2" eb="5">
      <t>フゴウカク</t>
    </rPh>
    <rPh sb="5" eb="6">
      <t>シャ</t>
    </rPh>
    <rPh sb="6" eb="7">
      <t>スウ</t>
    </rPh>
    <phoneticPr fontId="1"/>
  </si>
  <si>
    <t>細魚</t>
    <rPh sb="0" eb="2">
      <t>サヨリ</t>
    </rPh>
    <phoneticPr fontId="1"/>
  </si>
  <si>
    <t>奈津美</t>
    <rPh sb="0" eb="3">
      <t>ナツミ</t>
    </rPh>
    <phoneticPr fontId="1"/>
  </si>
  <si>
    <t>受験者数</t>
    <rPh sb="0" eb="3">
      <t>ジュケンシャ</t>
    </rPh>
    <rPh sb="3" eb="4">
      <t>スウ</t>
    </rPh>
    <phoneticPr fontId="1"/>
  </si>
  <si>
    <t>秋刀魚</t>
    <rPh sb="0" eb="3">
      <t>サンマ</t>
    </rPh>
    <phoneticPr fontId="1"/>
  </si>
  <si>
    <t>裕輔</t>
    <rPh sb="0" eb="2">
      <t>ユウスケ</t>
    </rPh>
    <phoneticPr fontId="1"/>
  </si>
  <si>
    <t>合格者数</t>
    <rPh sb="0" eb="3">
      <t>ゴウカクシャ</t>
    </rPh>
    <rPh sb="3" eb="4">
      <t>スウ</t>
    </rPh>
    <phoneticPr fontId="1"/>
  </si>
  <si>
    <t>西</t>
    <rPh sb="0" eb="1">
      <t>ニシ</t>
    </rPh>
    <phoneticPr fontId="1"/>
  </si>
  <si>
    <t>美登里</t>
    <rPh sb="0" eb="3">
      <t>ミドリ</t>
    </rPh>
    <phoneticPr fontId="1"/>
  </si>
  <si>
    <t>合格率</t>
    <rPh sb="0" eb="3">
      <t>ゴウカクリツ</t>
    </rPh>
    <phoneticPr fontId="1"/>
  </si>
  <si>
    <t>園村</t>
    <rPh sb="0" eb="1">
      <t>ソノ</t>
    </rPh>
    <rPh sb="1" eb="2">
      <t>ムラ</t>
    </rPh>
    <phoneticPr fontId="1"/>
  </si>
  <si>
    <t>久子</t>
    <rPh sb="0" eb="2">
      <t>ヒサコ</t>
    </rPh>
    <phoneticPr fontId="1"/>
  </si>
  <si>
    <t>黒鯛</t>
    <rPh sb="0" eb="2">
      <t>クロダイ</t>
    </rPh>
    <phoneticPr fontId="1"/>
  </si>
  <si>
    <t>香織</t>
    <rPh sb="0" eb="2">
      <t>カオリ</t>
    </rPh>
    <phoneticPr fontId="1"/>
  </si>
  <si>
    <t>南</t>
    <rPh sb="0" eb="1">
      <t>ミナミ</t>
    </rPh>
    <phoneticPr fontId="1"/>
  </si>
  <si>
    <t>亜樹</t>
    <rPh sb="0" eb="2">
      <t>アキ</t>
    </rPh>
    <phoneticPr fontId="1"/>
  </si>
  <si>
    <t>野々村</t>
    <rPh sb="0" eb="3">
      <t>ノノムラ</t>
    </rPh>
    <phoneticPr fontId="1"/>
  </si>
  <si>
    <t>真理亜</t>
    <rPh sb="0" eb="2">
      <t>マリ</t>
    </rPh>
    <rPh sb="2" eb="3">
      <t>ア</t>
    </rPh>
    <phoneticPr fontId="1"/>
  </si>
  <si>
    <t>場山</t>
    <rPh sb="0" eb="1">
      <t>バ</t>
    </rPh>
    <rPh sb="1" eb="2">
      <t>ヤマ</t>
    </rPh>
    <phoneticPr fontId="1"/>
  </si>
  <si>
    <t>基子</t>
    <rPh sb="0" eb="2">
      <t>モトコ</t>
    </rPh>
    <phoneticPr fontId="1"/>
  </si>
  <si>
    <t>総合点標準偏差</t>
    <rPh sb="0" eb="2">
      <t>ソウゴウ</t>
    </rPh>
    <rPh sb="2" eb="3">
      <t>テン</t>
    </rPh>
    <rPh sb="3" eb="7">
      <t>ヒョウジュンヘンサ</t>
    </rPh>
    <phoneticPr fontId="1"/>
  </si>
  <si>
    <t>葉山</t>
    <rPh sb="0" eb="2">
      <t>ハヤマ</t>
    </rPh>
    <phoneticPr fontId="1"/>
  </si>
  <si>
    <t>美津子</t>
    <rPh sb="0" eb="3">
      <t>ミツコ</t>
    </rPh>
    <phoneticPr fontId="1"/>
  </si>
  <si>
    <t>一位氏名</t>
    <rPh sb="0" eb="2">
      <t>イチイ</t>
    </rPh>
    <rPh sb="2" eb="4">
      <t>シメイ</t>
    </rPh>
    <phoneticPr fontId="1"/>
  </si>
  <si>
    <t>熊猫</t>
    <rPh sb="0" eb="1">
      <t>クマ</t>
    </rPh>
    <rPh sb="1" eb="2">
      <t>ネコ</t>
    </rPh>
    <phoneticPr fontId="1"/>
  </si>
  <si>
    <t>平和</t>
    <rPh sb="0" eb="2">
      <t>ヘイワ</t>
    </rPh>
    <phoneticPr fontId="1"/>
  </si>
  <si>
    <t>河豚太</t>
    <rPh sb="0" eb="2">
      <t>フグ</t>
    </rPh>
    <rPh sb="2" eb="3">
      <t>フト</t>
    </rPh>
    <phoneticPr fontId="1"/>
  </si>
  <si>
    <t>虎鉄</t>
    <rPh sb="0" eb="1">
      <t>トラ</t>
    </rPh>
    <rPh sb="1" eb="2">
      <t>テツ</t>
    </rPh>
    <phoneticPr fontId="1"/>
  </si>
  <si>
    <t>三河</t>
    <rPh sb="0" eb="2">
      <t>ミカワ</t>
    </rPh>
    <phoneticPr fontId="1"/>
  </si>
  <si>
    <t>由佳</t>
    <rPh sb="0" eb="2">
      <t>ユカ</t>
    </rPh>
    <phoneticPr fontId="1"/>
  </si>
  <si>
    <t>国際会議分担金</t>
    <rPh sb="0" eb="2">
      <t>コクサイ</t>
    </rPh>
    <rPh sb="2" eb="4">
      <t>カイギ</t>
    </rPh>
    <rPh sb="4" eb="7">
      <t>ブンタンキン</t>
    </rPh>
    <phoneticPr fontId="1"/>
  </si>
  <si>
    <t>亜米利加</t>
    <rPh sb="0" eb="4">
      <t>アメリカ</t>
    </rPh>
    <phoneticPr fontId="1"/>
  </si>
  <si>
    <t>日本</t>
    <rPh sb="0" eb="2">
      <t>ニッポン</t>
    </rPh>
    <phoneticPr fontId="1"/>
  </si>
  <si>
    <t>独逸</t>
    <rPh sb="0" eb="2">
      <t>ドイツ</t>
    </rPh>
    <phoneticPr fontId="1"/>
  </si>
  <si>
    <t>伊太利亜</t>
    <rPh sb="0" eb="4">
      <t>イタリア</t>
    </rPh>
    <phoneticPr fontId="1"/>
  </si>
  <si>
    <t>英吉利</t>
    <rPh sb="0" eb="3">
      <t>イギリス</t>
    </rPh>
    <phoneticPr fontId="1"/>
  </si>
  <si>
    <t>印度</t>
    <rPh sb="0" eb="2">
      <t>インド</t>
    </rPh>
    <phoneticPr fontId="1"/>
  </si>
  <si>
    <t>仏蘭西</t>
    <rPh sb="0" eb="3">
      <t>フランス</t>
    </rPh>
    <phoneticPr fontId="1"/>
  </si>
  <si>
    <t>露西亜</t>
    <rPh sb="0" eb="3">
      <t>ロシア</t>
    </rPh>
    <phoneticPr fontId="1"/>
  </si>
  <si>
    <t>計</t>
    <rPh sb="0" eb="1">
      <t>ケイ</t>
    </rPh>
    <phoneticPr fontId="1"/>
  </si>
  <si>
    <t>2003年度前期</t>
    <rPh sb="4" eb="5">
      <t>ネン</t>
    </rPh>
    <rPh sb="5" eb="6">
      <t>ド</t>
    </rPh>
    <rPh sb="6" eb="8">
      <t>ゼンキ</t>
    </rPh>
    <phoneticPr fontId="1"/>
  </si>
  <si>
    <t>2003年度後期</t>
    <rPh sb="4" eb="5">
      <t>ネン</t>
    </rPh>
    <rPh sb="5" eb="6">
      <t>ド</t>
    </rPh>
    <rPh sb="6" eb="8">
      <t>コウキ</t>
    </rPh>
    <phoneticPr fontId="1"/>
  </si>
  <si>
    <t>2003年度小計</t>
    <rPh sb="4" eb="5">
      <t>ネン</t>
    </rPh>
    <rPh sb="5" eb="6">
      <t>ド</t>
    </rPh>
    <rPh sb="6" eb="8">
      <t>ショウケイ</t>
    </rPh>
    <phoneticPr fontId="1"/>
  </si>
  <si>
    <t>2004年度前期</t>
    <rPh sb="4" eb="5">
      <t>ネン</t>
    </rPh>
    <rPh sb="5" eb="6">
      <t>ド</t>
    </rPh>
    <rPh sb="6" eb="8">
      <t>ゼンキ</t>
    </rPh>
    <phoneticPr fontId="1"/>
  </si>
  <si>
    <t>2004年度後期</t>
    <rPh sb="4" eb="5">
      <t>ネン</t>
    </rPh>
    <rPh sb="5" eb="6">
      <t>ド</t>
    </rPh>
    <rPh sb="6" eb="8">
      <t>コウキ</t>
    </rPh>
    <phoneticPr fontId="1"/>
  </si>
  <si>
    <t>2004年度小計</t>
    <rPh sb="4" eb="5">
      <t>ネン</t>
    </rPh>
    <rPh sb="5" eb="6">
      <t>ド</t>
    </rPh>
    <rPh sb="6" eb="8">
      <t>ショウケイ</t>
    </rPh>
    <phoneticPr fontId="1"/>
  </si>
  <si>
    <t>2005年度前期</t>
    <rPh sb="4" eb="5">
      <t>ネン</t>
    </rPh>
    <rPh sb="5" eb="6">
      <t>ド</t>
    </rPh>
    <rPh sb="6" eb="8">
      <t>ゼンキ</t>
    </rPh>
    <phoneticPr fontId="1"/>
  </si>
  <si>
    <t>2005年度後期</t>
    <rPh sb="4" eb="5">
      <t>ネン</t>
    </rPh>
    <rPh sb="5" eb="6">
      <t>ド</t>
    </rPh>
    <rPh sb="6" eb="8">
      <t>コウキ</t>
    </rPh>
    <phoneticPr fontId="1"/>
  </si>
  <si>
    <t>2005年度小計</t>
    <rPh sb="4" eb="5">
      <t>ネン</t>
    </rPh>
    <rPh sb="5" eb="6">
      <t>ド</t>
    </rPh>
    <rPh sb="6" eb="8">
      <t>ショウケイ</t>
    </rPh>
    <phoneticPr fontId="1"/>
  </si>
  <si>
    <t>2006年度前期</t>
    <rPh sb="4" eb="5">
      <t>ネン</t>
    </rPh>
    <rPh sb="5" eb="6">
      <t>ド</t>
    </rPh>
    <rPh sb="6" eb="8">
      <t>ゼンキ</t>
    </rPh>
    <phoneticPr fontId="1"/>
  </si>
  <si>
    <t>2006年度後期</t>
    <rPh sb="4" eb="5">
      <t>ネン</t>
    </rPh>
    <rPh sb="5" eb="6">
      <t>ド</t>
    </rPh>
    <rPh sb="6" eb="8">
      <t>コウキ</t>
    </rPh>
    <phoneticPr fontId="1"/>
  </si>
  <si>
    <t>2006年度小計</t>
    <rPh sb="4" eb="5">
      <t>ネン</t>
    </rPh>
    <rPh sb="5" eb="6">
      <t>ド</t>
    </rPh>
    <rPh sb="6" eb="8">
      <t>ショウケイ</t>
    </rPh>
    <phoneticPr fontId="1"/>
  </si>
  <si>
    <t>指定のない部分の色は違っていてもかまいません。</t>
    <rPh sb="0" eb="2">
      <t>シテイ</t>
    </rPh>
    <rPh sb="5" eb="7">
      <t>ブブン</t>
    </rPh>
    <rPh sb="8" eb="9">
      <t>イロ</t>
    </rPh>
    <rPh sb="10" eb="11">
      <t>チガ</t>
    </rPh>
    <phoneticPr fontId="1"/>
  </si>
  <si>
    <t>気温の変化</t>
    <rPh sb="0" eb="2">
      <t>キオン</t>
    </rPh>
    <rPh sb="3" eb="5">
      <t>ヘンカ</t>
    </rPh>
    <phoneticPr fontId="1"/>
  </si>
  <si>
    <t>日付</t>
    <rPh sb="0" eb="2">
      <t>ヒヅケ</t>
    </rPh>
    <phoneticPr fontId="1"/>
  </si>
  <si>
    <t>最高</t>
    <rPh sb="0" eb="2">
      <t>サイコウ</t>
    </rPh>
    <phoneticPr fontId="1"/>
  </si>
  <si>
    <t>最低</t>
    <rPh sb="0" eb="2">
      <t>サイテイ</t>
    </rPh>
    <phoneticPr fontId="1"/>
  </si>
  <si>
    <t>特記事項</t>
    <rPh sb="0" eb="2">
      <t>トッキ</t>
    </rPh>
    <rPh sb="2" eb="4">
      <t>ジコウ</t>
    </rPh>
    <phoneticPr fontId="1"/>
  </si>
  <si>
    <t>バザー売上結果</t>
    <rPh sb="3" eb="5">
      <t>ウリアゲ</t>
    </rPh>
    <rPh sb="5" eb="7">
      <t>ケッカ</t>
    </rPh>
    <phoneticPr fontId="1"/>
  </si>
  <si>
    <t>利益合計</t>
    <rPh sb="0" eb="2">
      <t>リエキ</t>
    </rPh>
    <rPh sb="2" eb="4">
      <t>ゴウケイ</t>
    </rPh>
    <phoneticPr fontId="1"/>
  </si>
  <si>
    <t>品名</t>
    <rPh sb="0" eb="2">
      <t>ヒンメイ</t>
    </rPh>
    <phoneticPr fontId="1"/>
  </si>
  <si>
    <t>販売数</t>
    <rPh sb="0" eb="2">
      <t>ハンバイ</t>
    </rPh>
    <rPh sb="2" eb="3">
      <t>スウ</t>
    </rPh>
    <phoneticPr fontId="1"/>
  </si>
  <si>
    <t>単価</t>
    <rPh sb="0" eb="2">
      <t>タンカ</t>
    </rPh>
    <phoneticPr fontId="1"/>
  </si>
  <si>
    <t>仕入数</t>
    <rPh sb="0" eb="2">
      <t>シイレ</t>
    </rPh>
    <rPh sb="2" eb="3">
      <t>スウ</t>
    </rPh>
    <phoneticPr fontId="1"/>
  </si>
  <si>
    <t>仕入価</t>
    <rPh sb="0" eb="2">
      <t>シイレ</t>
    </rPh>
    <rPh sb="2" eb="3">
      <t>アタイ</t>
    </rPh>
    <phoneticPr fontId="1"/>
  </si>
  <si>
    <t>利益</t>
    <rPh sb="0" eb="2">
      <t>リエキ</t>
    </rPh>
    <phoneticPr fontId="1"/>
  </si>
  <si>
    <t>利益比率</t>
    <rPh sb="0" eb="2">
      <t>リエキ</t>
    </rPh>
    <rPh sb="2" eb="4">
      <t>ヒリツ</t>
    </rPh>
    <phoneticPr fontId="1"/>
  </si>
  <si>
    <t>アイス</t>
    <phoneticPr fontId="1"/>
  </si>
  <si>
    <t>ジュース</t>
    <phoneticPr fontId="1"/>
  </si>
  <si>
    <t>お菓子</t>
    <rPh sb="1" eb="3">
      <t>カシ</t>
    </rPh>
    <phoneticPr fontId="1"/>
  </si>
  <si>
    <t>おにぎり</t>
    <phoneticPr fontId="1"/>
  </si>
  <si>
    <t>うどん</t>
    <phoneticPr fontId="1"/>
  </si>
  <si>
    <t>タコヤキ</t>
    <phoneticPr fontId="1"/>
  </si>
  <si>
    <t>店舗別データ</t>
    <rPh sb="0" eb="2">
      <t>テンポ</t>
    </rPh>
    <rPh sb="2" eb="3">
      <t>ベツ</t>
    </rPh>
    <phoneticPr fontId="1"/>
  </si>
  <si>
    <t>店舗名</t>
    <rPh sb="0" eb="2">
      <t>テンポ</t>
    </rPh>
    <rPh sb="2" eb="3">
      <t>メイ</t>
    </rPh>
    <phoneticPr fontId="1"/>
  </si>
  <si>
    <t>面積
（㎡）</t>
    <rPh sb="0" eb="2">
      <t>メンセキ</t>
    </rPh>
    <phoneticPr fontId="1"/>
  </si>
  <si>
    <t>客数</t>
    <rPh sb="0" eb="2">
      <t>キャクスウ</t>
    </rPh>
    <phoneticPr fontId="1"/>
  </si>
  <si>
    <t>第１期</t>
    <rPh sb="0" eb="1">
      <t>ダイ</t>
    </rPh>
    <rPh sb="2" eb="3">
      <t>キ</t>
    </rPh>
    <phoneticPr fontId="1"/>
  </si>
  <si>
    <t>第２期</t>
    <rPh sb="0" eb="1">
      <t>ダイ</t>
    </rPh>
    <rPh sb="2" eb="3">
      <t>キ</t>
    </rPh>
    <phoneticPr fontId="1"/>
  </si>
  <si>
    <t>第３期</t>
    <rPh sb="0" eb="1">
      <t>ダイ</t>
    </rPh>
    <rPh sb="2" eb="3">
      <t>キ</t>
    </rPh>
    <phoneticPr fontId="1"/>
  </si>
  <si>
    <t>第４期</t>
    <rPh sb="0" eb="1">
      <t>ダイ</t>
    </rPh>
    <rPh sb="2" eb="3">
      <t>キ</t>
    </rPh>
    <phoneticPr fontId="1"/>
  </si>
  <si>
    <t>金鳳花</t>
    <rPh sb="0" eb="3">
      <t>キンポウゲ</t>
    </rPh>
    <phoneticPr fontId="1"/>
  </si>
  <si>
    <t>檸檬</t>
    <rPh sb="0" eb="2">
      <t>レモン</t>
    </rPh>
    <phoneticPr fontId="1"/>
  </si>
  <si>
    <t>白樺</t>
    <rPh sb="0" eb="2">
      <t>シラカバ</t>
    </rPh>
    <phoneticPr fontId="1"/>
  </si>
  <si>
    <t>紫陽花</t>
    <rPh sb="0" eb="3">
      <t>アジサイ</t>
    </rPh>
    <phoneticPr fontId="1"/>
  </si>
  <si>
    <t>松柏</t>
    <rPh sb="0" eb="2">
      <t>ショウハク</t>
    </rPh>
    <phoneticPr fontId="1"/>
  </si>
  <si>
    <t>楠</t>
    <rPh sb="0" eb="1">
      <t>クスノキ</t>
    </rPh>
    <phoneticPr fontId="1"/>
  </si>
  <si>
    <t>金木犀</t>
    <rPh sb="0" eb="3">
      <t>キンモクセイ</t>
    </rPh>
    <phoneticPr fontId="1"/>
  </si>
  <si>
    <t>桧</t>
    <rPh sb="0" eb="1">
      <t>ヒノキ</t>
    </rPh>
    <phoneticPr fontId="1"/>
  </si>
  <si>
    <t>屋久杉</t>
    <rPh sb="0" eb="3">
      <t>ヤクスギ</t>
    </rPh>
    <phoneticPr fontId="1"/>
  </si>
  <si>
    <t>ここまで</t>
    <phoneticPr fontId="1"/>
  </si>
  <si>
    <t>模擬試験成績表</t>
    <rPh sb="0" eb="2">
      <t>モギ</t>
    </rPh>
    <rPh sb="2" eb="4">
      <t>シケン</t>
    </rPh>
    <rPh sb="4" eb="6">
      <t>セイセキ</t>
    </rPh>
    <rPh sb="6" eb="7">
      <t>ヒョウ</t>
    </rPh>
    <phoneticPr fontId="1"/>
  </si>
  <si>
    <t>氏名</t>
    <rPh sb="0" eb="2">
      <t>シメイ</t>
    </rPh>
    <phoneticPr fontId="1"/>
  </si>
  <si>
    <t>得点</t>
    <rPh sb="0" eb="2">
      <t>トクテン</t>
    </rPh>
    <phoneticPr fontId="1"/>
  </si>
  <si>
    <t>合計点</t>
    <rPh sb="0" eb="2">
      <t>ゴウケイ</t>
    </rPh>
    <rPh sb="2" eb="3">
      <t>テン</t>
    </rPh>
    <phoneticPr fontId="1"/>
  </si>
  <si>
    <t>平均点</t>
    <rPh sb="0" eb="3">
      <t>ヘイキンテン</t>
    </rPh>
    <phoneticPr fontId="1"/>
  </si>
  <si>
    <t>評価１</t>
    <rPh sb="0" eb="2">
      <t>ヒョウカ</t>
    </rPh>
    <phoneticPr fontId="1"/>
  </si>
  <si>
    <t>評価２</t>
    <rPh sb="0" eb="2">
      <t>ヒョウカ</t>
    </rPh>
    <phoneticPr fontId="1"/>
  </si>
  <si>
    <t>３回目</t>
    <rPh sb="1" eb="3">
      <t>カイメ</t>
    </rPh>
    <phoneticPr fontId="1"/>
  </si>
  <si>
    <t>４回目</t>
    <rPh sb="1" eb="3">
      <t>カイメ</t>
    </rPh>
    <phoneticPr fontId="1"/>
  </si>
  <si>
    <t>５回目</t>
    <rPh sb="1" eb="3">
      <t>カイメ</t>
    </rPh>
    <phoneticPr fontId="1"/>
  </si>
  <si>
    <t>６回目</t>
    <rPh sb="1" eb="3">
      <t>カイメ</t>
    </rPh>
    <phoneticPr fontId="1"/>
  </si>
  <si>
    <t>目標値</t>
    <rPh sb="0" eb="3">
      <t>モクヒョウチ</t>
    </rPh>
    <phoneticPr fontId="1"/>
  </si>
  <si>
    <t>西　美登里</t>
    <phoneticPr fontId="1"/>
  </si>
  <si>
    <t>黒鯛　香織</t>
    <phoneticPr fontId="1"/>
  </si>
  <si>
    <t>細魚　奈津美</t>
    <phoneticPr fontId="1"/>
  </si>
  <si>
    <t>秋刀魚　裕輔</t>
    <phoneticPr fontId="1"/>
  </si>
  <si>
    <t>園村　久子</t>
    <phoneticPr fontId="1"/>
  </si>
  <si>
    <t>作成</t>
    <rPh sb="0" eb="2">
      <t>サクセイ</t>
    </rPh>
    <phoneticPr fontId="1"/>
  </si>
  <si>
    <t>得点差の可否</t>
    <rPh sb="0" eb="2">
      <t>トクテン</t>
    </rPh>
    <rPh sb="2" eb="3">
      <t>サ</t>
    </rPh>
    <rPh sb="4" eb="6">
      <t>カヒ</t>
    </rPh>
    <phoneticPr fontId="1"/>
  </si>
  <si>
    <t>合格点</t>
    <rPh sb="0" eb="3">
      <t>ゴウカクテン</t>
    </rPh>
    <phoneticPr fontId="1"/>
  </si>
  <si>
    <t>１週目</t>
    <rPh sb="1" eb="2">
      <t>シュウ</t>
    </rPh>
    <rPh sb="2" eb="3">
      <t>メ</t>
    </rPh>
    <phoneticPr fontId="1"/>
  </si>
  <si>
    <t>２週目</t>
    <rPh sb="1" eb="2">
      <t>シュウ</t>
    </rPh>
    <rPh sb="2" eb="3">
      <t>メ</t>
    </rPh>
    <phoneticPr fontId="1"/>
  </si>
  <si>
    <t>３週目</t>
    <rPh sb="1" eb="2">
      <t>シュウ</t>
    </rPh>
    <rPh sb="2" eb="3">
      <t>メ</t>
    </rPh>
    <phoneticPr fontId="1"/>
  </si>
  <si>
    <t>４週目</t>
    <rPh sb="1" eb="2">
      <t>シュウ</t>
    </rPh>
    <rPh sb="2" eb="3">
      <t>メ</t>
    </rPh>
    <phoneticPr fontId="1"/>
  </si>
  <si>
    <t>売上比率</t>
    <rPh sb="0" eb="2">
      <t>ウリアゲ</t>
    </rPh>
    <rPh sb="2" eb="4">
      <t>ヒリツ</t>
    </rPh>
    <phoneticPr fontId="1"/>
  </si>
  <si>
    <t>甘味</t>
    <rPh sb="0" eb="2">
      <t>カンミ</t>
    </rPh>
    <phoneticPr fontId="1"/>
  </si>
  <si>
    <t>アイスクリーム</t>
    <phoneticPr fontId="1"/>
  </si>
  <si>
    <t>シュークリーム</t>
    <phoneticPr fontId="1"/>
  </si>
  <si>
    <t>いいちこクレープ</t>
    <phoneticPr fontId="1"/>
  </si>
  <si>
    <t>飲み物</t>
    <rPh sb="0" eb="1">
      <t>ノ</t>
    </rPh>
    <rPh sb="2" eb="3">
      <t>モノ</t>
    </rPh>
    <phoneticPr fontId="1"/>
  </si>
  <si>
    <t>レモンソーダ</t>
    <phoneticPr fontId="1"/>
  </si>
  <si>
    <t>コラコラコーラ</t>
    <phoneticPr fontId="1"/>
  </si>
  <si>
    <t>水色炭酸砂糖水</t>
    <rPh sb="0" eb="2">
      <t>ミズイロ</t>
    </rPh>
    <rPh sb="2" eb="4">
      <t>タンサン</t>
    </rPh>
    <rPh sb="4" eb="7">
      <t>サトウミズ</t>
    </rPh>
    <phoneticPr fontId="1"/>
  </si>
  <si>
    <t>総計</t>
    <rPh sb="0" eb="2">
      <t>ソウケイ</t>
    </rPh>
    <phoneticPr fontId="1"/>
  </si>
  <si>
    <t>勝者</t>
    <rPh sb="0" eb="2">
      <t>ショウシャ</t>
    </rPh>
    <phoneticPr fontId="1"/>
  </si>
  <si>
    <t>ＣＡＤ試験　結果</t>
    <rPh sb="3" eb="5">
      <t>シケン</t>
    </rPh>
    <rPh sb="6" eb="8">
      <t>ケッカ</t>
    </rPh>
    <phoneticPr fontId="1"/>
  </si>
  <si>
    <t>番号</t>
    <rPh sb="0" eb="2">
      <t>バンゴウ</t>
    </rPh>
    <phoneticPr fontId="1"/>
  </si>
  <si>
    <t>製図</t>
    <rPh sb="0" eb="2">
      <t>セイズ</t>
    </rPh>
    <phoneticPr fontId="1"/>
  </si>
  <si>
    <t>ＰＣ知識</t>
    <rPh sb="2" eb="4">
      <t>チシキ</t>
    </rPh>
    <phoneticPr fontId="1"/>
  </si>
  <si>
    <t>ＣＡＤ知識</t>
    <rPh sb="3" eb="5">
      <t>チシキ</t>
    </rPh>
    <phoneticPr fontId="1"/>
  </si>
  <si>
    <t>図形</t>
    <rPh sb="0" eb="2">
      <t>ズケイ</t>
    </rPh>
    <phoneticPr fontId="1"/>
  </si>
  <si>
    <t>著作権</t>
    <rPh sb="0" eb="3">
      <t>チョサクケン</t>
    </rPh>
    <phoneticPr fontId="1"/>
  </si>
  <si>
    <t>1589-A34456</t>
    <phoneticPr fontId="1"/>
  </si>
  <si>
    <t>仙崎 奈津美</t>
  </si>
  <si>
    <t>1589-A34457</t>
  </si>
  <si>
    <t>園村 久子</t>
  </si>
  <si>
    <t>1589-A34458</t>
  </si>
  <si>
    <t>奈良山 平和</t>
  </si>
  <si>
    <t>1589-A34459</t>
  </si>
  <si>
    <t>西 美登里</t>
  </si>
  <si>
    <t>1589-A34460</t>
  </si>
  <si>
    <t>野々村 真理亜</t>
  </si>
  <si>
    <t>1589-A34461</t>
  </si>
  <si>
    <t>葉山 美津子</t>
  </si>
  <si>
    <t>1589-A34462</t>
  </si>
  <si>
    <t>藤川 基子</t>
  </si>
  <si>
    <t>1589-A34463</t>
  </si>
  <si>
    <t>枡崎 裕輔</t>
  </si>
  <si>
    <t>1589-A34464</t>
  </si>
  <si>
    <t>三河 由佳</t>
  </si>
  <si>
    <t>1589-A34465</t>
  </si>
  <si>
    <t>南 亜樹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</si>
</sst>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¥&quot;#,##0;&quot;¥&quot;\-#,##0"/>
    <numFmt numFmtId="176" formatCode="#,##0_ "/>
    <numFmt numFmtId="177" formatCode="0.0%"/>
    <numFmt numFmtId="178" formatCode="#,##0.0_ "/>
    <numFmt numFmtId="179" formatCode="0.0_ "/>
    <numFmt numFmtId="180" formatCode="[$-411]ggge&quot;年&quot;m&quot;月&quot;d&quot;日&quot;;@"/>
    <numFmt numFmtId="181" formatCode="m/d;@"/>
    <numFmt numFmtId="182" formatCode="#,##0.0;[Red]\-#,##0.0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8"/>
      <color indexed="9"/>
      <name val="ＭＳ 明朝"/>
      <family val="1"/>
      <charset val="128"/>
    </font>
    <font>
      <sz val="10"/>
      <name val="ＭＳ ゴシック"/>
      <family val="3"/>
      <charset val="128"/>
    </font>
    <font>
      <b/>
      <sz val="20"/>
      <color indexed="9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color rgb="FFFFFF00"/>
      <name val="ＭＳ 明朝"/>
      <family val="1"/>
      <charset val="128"/>
    </font>
    <font>
      <b/>
      <i/>
      <sz val="16"/>
      <color theme="0"/>
      <name val="ＭＳ 明朝"/>
      <family val="1"/>
      <charset val="128"/>
    </font>
    <font>
      <b/>
      <sz val="16"/>
      <color indexed="9"/>
      <name val="ＭＳ 明朝"/>
      <family val="1"/>
      <charset val="128"/>
    </font>
    <font>
      <sz val="9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distributed" vertical="center" indent="1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7" fontId="0" fillId="0" borderId="11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6" xfId="0" applyBorder="1" applyAlignment="1">
      <alignment horizontal="distributed" vertical="center" inden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7" fontId="0" fillId="0" borderId="16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21" xfId="0" applyBorder="1" applyAlignment="1">
      <alignment horizontal="distributed" vertical="center" indent="1"/>
    </xf>
    <xf numFmtId="176" fontId="0" fillId="0" borderId="21" xfId="0" applyNumberFormat="1" applyBorder="1">
      <alignment vertical="center"/>
    </xf>
    <xf numFmtId="176" fontId="0" fillId="0" borderId="22" xfId="0" applyNumberFormat="1" applyBorder="1">
      <alignment vertical="center"/>
    </xf>
    <xf numFmtId="176" fontId="0" fillId="0" borderId="23" xfId="0" applyNumberFormat="1" applyBorder="1">
      <alignment vertical="center"/>
    </xf>
    <xf numFmtId="177" fontId="0" fillId="0" borderId="21" xfId="0" applyNumberFormat="1" applyBorder="1">
      <alignment vertical="center"/>
    </xf>
    <xf numFmtId="0" fontId="0" fillId="0" borderId="24" xfId="0" applyBorder="1">
      <alignment vertical="center"/>
    </xf>
    <xf numFmtId="176" fontId="0" fillId="0" borderId="26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0" borderId="28" xfId="0" applyNumberForma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4" fillId="4" borderId="4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4" borderId="43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distributed" vertical="center"/>
    </xf>
    <xf numFmtId="0" fontId="4" fillId="0" borderId="45" xfId="0" applyFont="1" applyBorder="1">
      <alignment vertical="center"/>
    </xf>
    <xf numFmtId="0" fontId="4" fillId="4" borderId="46" xfId="0" applyFont="1" applyFill="1" applyBorder="1">
      <alignment vertical="center"/>
    </xf>
    <xf numFmtId="0" fontId="4" fillId="4" borderId="47" xfId="0" applyFont="1" applyFill="1" applyBorder="1" applyAlignment="1">
      <alignment horizontal="distributed" vertical="center"/>
    </xf>
    <xf numFmtId="0" fontId="4" fillId="0" borderId="16" xfId="0" applyFont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48" xfId="0" applyFont="1" applyFill="1" applyBorder="1" applyAlignment="1">
      <alignment horizontal="distributed" vertical="center"/>
    </xf>
    <xf numFmtId="0" fontId="4" fillId="0" borderId="49" xfId="0" applyFont="1" applyBorder="1">
      <alignment vertical="center"/>
    </xf>
    <xf numFmtId="0" fontId="4" fillId="4" borderId="50" xfId="0" applyFont="1" applyFill="1" applyBorder="1">
      <alignment vertical="center"/>
    </xf>
    <xf numFmtId="0" fontId="4" fillId="0" borderId="0" xfId="0" applyFont="1">
      <alignment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/>
    </xf>
    <xf numFmtId="0" fontId="0" fillId="0" borderId="57" xfId="0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6" borderId="15" xfId="0" applyFont="1" applyFill="1" applyBorder="1" applyAlignment="1">
      <alignment horizontal="distributed" vertical="center"/>
    </xf>
    <xf numFmtId="0" fontId="0" fillId="0" borderId="58" xfId="0" applyBorder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58" xfId="0" applyFill="1" applyBorder="1" applyAlignment="1">
      <alignment horizontal="distributed" vertical="center"/>
    </xf>
    <xf numFmtId="0" fontId="0" fillId="0" borderId="1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178" fontId="0" fillId="0" borderId="58" xfId="0" applyNumberFormat="1" applyBorder="1">
      <alignment vertical="center"/>
    </xf>
    <xf numFmtId="0" fontId="7" fillId="6" borderId="20" xfId="0" applyFont="1" applyFill="1" applyBorder="1" applyAlignment="1">
      <alignment horizontal="distributed" vertical="center"/>
    </xf>
    <xf numFmtId="177" fontId="0" fillId="0" borderId="59" xfId="0" applyNumberFormat="1" applyBorder="1">
      <alignment vertical="center"/>
    </xf>
    <xf numFmtId="0" fontId="7" fillId="6" borderId="1" xfId="0" applyFont="1" applyFill="1" applyBorder="1" applyAlignment="1">
      <alignment horizontal="distributed" vertical="center"/>
    </xf>
    <xf numFmtId="179" fontId="0" fillId="0" borderId="5" xfId="0" applyNumberFormat="1" applyBorder="1">
      <alignment vertical="center"/>
    </xf>
    <xf numFmtId="0" fontId="0" fillId="0" borderId="59" xfId="0" applyBorder="1">
      <alignment vertical="center"/>
    </xf>
    <xf numFmtId="0" fontId="0" fillId="0" borderId="20" xfId="0" applyFill="1" applyBorder="1" applyAlignment="1">
      <alignment horizontal="distributed" vertical="center"/>
    </xf>
    <xf numFmtId="0" fontId="0" fillId="0" borderId="59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0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58" xfId="0" applyNumberFormat="1" applyBorder="1">
      <alignment vertical="center"/>
    </xf>
    <xf numFmtId="0" fontId="0" fillId="8" borderId="15" xfId="0" applyFill="1" applyBorder="1" applyAlignment="1">
      <alignment horizontal="center" vertical="center"/>
    </xf>
    <xf numFmtId="176" fontId="0" fillId="8" borderId="31" xfId="0" applyNumberFormat="1" applyFill="1" applyBorder="1">
      <alignment vertical="center"/>
    </xf>
    <xf numFmtId="176" fontId="0" fillId="8" borderId="58" xfId="0" applyNumberFormat="1" applyFill="1" applyBorder="1">
      <alignment vertical="center"/>
    </xf>
    <xf numFmtId="0" fontId="6" fillId="5" borderId="20" xfId="0" applyFont="1" applyFill="1" applyBorder="1" applyAlignment="1">
      <alignment horizontal="center" vertical="center"/>
    </xf>
    <xf numFmtId="176" fontId="6" fillId="5" borderId="36" xfId="0" applyNumberFormat="1" applyFont="1" applyFill="1" applyBorder="1">
      <alignment vertical="center"/>
    </xf>
    <xf numFmtId="176" fontId="6" fillId="5" borderId="59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61" xfId="0" applyBorder="1" applyAlignment="1">
      <alignment horizontal="center" vertical="center"/>
    </xf>
    <xf numFmtId="20" fontId="0" fillId="0" borderId="62" xfId="0" applyNumberFormat="1" applyBorder="1" applyAlignment="1">
      <alignment horizontal="center" vertical="center"/>
    </xf>
    <xf numFmtId="20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181" fontId="0" fillId="0" borderId="25" xfId="0" applyNumberFormat="1" applyBorder="1" applyAlignment="1">
      <alignment horizontal="center" vertical="center"/>
    </xf>
    <xf numFmtId="179" fontId="0" fillId="0" borderId="26" xfId="0" applyNumberFormat="1" applyBorder="1">
      <alignment vertical="center"/>
    </xf>
    <xf numFmtId="179" fontId="0" fillId="0" borderId="27" xfId="0" applyNumberFormat="1" applyBorder="1">
      <alignment vertical="center"/>
    </xf>
    <xf numFmtId="179" fontId="0" fillId="0" borderId="28" xfId="0" applyNumberFormat="1" applyBorder="1">
      <alignment vertical="center"/>
    </xf>
    <xf numFmtId="179" fontId="0" fillId="0" borderId="67" xfId="0" applyNumberFormat="1" applyBorder="1">
      <alignment vertical="center"/>
    </xf>
    <xf numFmtId="0" fontId="2" fillId="0" borderId="68" xfId="0" applyFon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79" fontId="0" fillId="0" borderId="31" xfId="0" applyNumberFormat="1" applyBorder="1">
      <alignment vertical="center"/>
    </xf>
    <xf numFmtId="179" fontId="0" fillId="0" borderId="32" xfId="0" applyNumberFormat="1" applyBorder="1">
      <alignment vertical="center"/>
    </xf>
    <xf numFmtId="179" fontId="0" fillId="0" borderId="33" xfId="0" applyNumberFormat="1" applyBorder="1">
      <alignment vertical="center"/>
    </xf>
    <xf numFmtId="179" fontId="0" fillId="0" borderId="69" xfId="0" applyNumberFormat="1" applyBorder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181" fontId="0" fillId="0" borderId="20" xfId="0" applyNumberFormat="1" applyBorder="1" applyAlignment="1">
      <alignment horizontal="center" vertical="center"/>
    </xf>
    <xf numFmtId="179" fontId="0" fillId="0" borderId="36" xfId="0" applyNumberFormat="1" applyBorder="1">
      <alignment vertical="center"/>
    </xf>
    <xf numFmtId="179" fontId="0" fillId="0" borderId="37" xfId="0" applyNumberFormat="1" applyBorder="1">
      <alignment vertical="center"/>
    </xf>
    <xf numFmtId="179" fontId="0" fillId="0" borderId="38" xfId="0" applyNumberFormat="1" applyBorder="1">
      <alignment vertical="center"/>
    </xf>
    <xf numFmtId="179" fontId="0" fillId="0" borderId="71" xfId="0" applyNumberFormat="1" applyBorder="1">
      <alignment vertical="center"/>
    </xf>
    <xf numFmtId="0" fontId="2" fillId="0" borderId="72" xfId="0" applyFont="1" applyBorder="1" applyAlignment="1">
      <alignment horizontal="center" vertical="center"/>
    </xf>
    <xf numFmtId="0" fontId="0" fillId="7" borderId="75" xfId="0" applyFill="1" applyBorder="1" applyAlignment="1">
      <alignment horizontal="center" vertical="center"/>
    </xf>
    <xf numFmtId="5" fontId="0" fillId="7" borderId="76" xfId="0" applyNumberFormat="1" applyFill="1" applyBorder="1">
      <alignment vertical="center"/>
    </xf>
    <xf numFmtId="0" fontId="0" fillId="0" borderId="75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5" fontId="0" fillId="0" borderId="26" xfId="0" applyNumberFormat="1" applyBorder="1">
      <alignment vertical="center"/>
    </xf>
    <xf numFmtId="9" fontId="0" fillId="0" borderId="27" xfId="0" applyNumberFormat="1" applyBorder="1">
      <alignment vertical="center"/>
    </xf>
    <xf numFmtId="0" fontId="0" fillId="0" borderId="79" xfId="0" applyBorder="1" applyAlignment="1">
      <alignment horizontal="center" vertical="center"/>
    </xf>
    <xf numFmtId="5" fontId="0" fillId="0" borderId="31" xfId="0" applyNumberFormat="1" applyBorder="1">
      <alignment vertical="center"/>
    </xf>
    <xf numFmtId="9" fontId="0" fillId="0" borderId="32" xfId="0" applyNumberFormat="1" applyBorder="1">
      <alignment vertical="center"/>
    </xf>
    <xf numFmtId="0" fontId="0" fillId="0" borderId="80" xfId="0" applyBorder="1" applyAlignment="1">
      <alignment horizontal="center" vertical="center"/>
    </xf>
    <xf numFmtId="176" fontId="0" fillId="0" borderId="55" xfId="0" applyNumberFormat="1" applyBorder="1">
      <alignment vertical="center"/>
    </xf>
    <xf numFmtId="5" fontId="0" fillId="0" borderId="55" xfId="0" applyNumberFormat="1" applyBorder="1">
      <alignment vertical="center"/>
    </xf>
    <xf numFmtId="9" fontId="0" fillId="0" borderId="81" xfId="0" applyNumberFormat="1" applyBorder="1">
      <alignment vertical="center"/>
    </xf>
    <xf numFmtId="9" fontId="0" fillId="0" borderId="0" xfId="0" applyNumberFormat="1">
      <alignment vertical="center"/>
    </xf>
    <xf numFmtId="0" fontId="0" fillId="8" borderId="56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 vertical="center"/>
    </xf>
    <xf numFmtId="0" fontId="0" fillId="7" borderId="25" xfId="0" applyFill="1" applyBorder="1" applyAlignment="1">
      <alignment horizontal="distributed" vertical="center"/>
    </xf>
    <xf numFmtId="178" fontId="0" fillId="0" borderId="26" xfId="0" applyNumberForma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57" xfId="0" applyBorder="1">
      <alignment vertical="center"/>
    </xf>
    <xf numFmtId="0" fontId="0" fillId="7" borderId="15" xfId="0" applyFill="1" applyBorder="1" applyAlignment="1">
      <alignment horizontal="distributed" vertical="center"/>
    </xf>
    <xf numFmtId="178" fontId="0" fillId="0" borderId="31" xfId="0" applyNumberFormat="1" applyBorder="1">
      <alignment vertical="center"/>
    </xf>
    <xf numFmtId="0" fontId="0" fillId="0" borderId="31" xfId="0" applyBorder="1" applyAlignment="1">
      <alignment horizontal="center" vertical="center"/>
    </xf>
    <xf numFmtId="0" fontId="0" fillId="7" borderId="20" xfId="0" applyFill="1" applyBorder="1" applyAlignment="1">
      <alignment horizontal="distributed" vertical="center"/>
    </xf>
    <xf numFmtId="178" fontId="0" fillId="0" borderId="36" xfId="0" applyNumberFormat="1" applyBorder="1">
      <alignment vertical="center"/>
    </xf>
    <xf numFmtId="176" fontId="0" fillId="0" borderId="36" xfId="0" applyNumberFormat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8" borderId="67" xfId="0" applyFill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8" borderId="69" xfId="0" applyFill="1" applyBorder="1">
      <alignment vertical="center"/>
    </xf>
    <xf numFmtId="0" fontId="0" fillId="0" borderId="15" xfId="0" applyBorder="1">
      <alignment vertical="center"/>
    </xf>
    <xf numFmtId="0" fontId="0" fillId="0" borderId="31" xfId="0" applyBorder="1">
      <alignment vertical="center"/>
    </xf>
    <xf numFmtId="0" fontId="0" fillId="0" borderId="33" xfId="0" applyBorder="1">
      <alignment vertical="center"/>
    </xf>
    <xf numFmtId="0" fontId="0" fillId="8" borderId="85" xfId="0" applyFill="1" applyBorder="1">
      <alignment vertical="center"/>
    </xf>
    <xf numFmtId="0" fontId="0" fillId="0" borderId="53" xfId="0" applyBorder="1">
      <alignment vertical="center"/>
    </xf>
    <xf numFmtId="0" fontId="0" fillId="0" borderId="55" xfId="0" applyBorder="1">
      <alignment vertical="center"/>
    </xf>
    <xf numFmtId="0" fontId="0" fillId="0" borderId="54" xfId="0" applyBorder="1">
      <alignment vertical="center"/>
    </xf>
    <xf numFmtId="0" fontId="0" fillId="0" borderId="56" xfId="0" applyBorder="1">
      <alignment vertical="center"/>
    </xf>
    <xf numFmtId="179" fontId="0" fillId="0" borderId="55" xfId="0" applyNumberFormat="1" applyBorder="1">
      <alignment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80" fontId="2" fillId="0" borderId="31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8" borderId="91" xfId="0" applyFill="1" applyBorder="1">
      <alignment vertical="center"/>
    </xf>
    <xf numFmtId="38" fontId="0" fillId="8" borderId="92" xfId="1" applyFont="1" applyFill="1" applyBorder="1">
      <alignment vertical="center"/>
    </xf>
    <xf numFmtId="38" fontId="0" fillId="8" borderId="90" xfId="1" applyFont="1" applyFill="1" applyBorder="1">
      <alignment vertical="center"/>
    </xf>
    <xf numFmtId="38" fontId="0" fillId="8" borderId="93" xfId="1" applyFont="1" applyFill="1" applyBorder="1">
      <alignment vertical="center"/>
    </xf>
    <xf numFmtId="182" fontId="0" fillId="8" borderId="94" xfId="1" applyNumberFormat="1" applyFont="1" applyFill="1" applyBorder="1">
      <alignment vertical="center"/>
    </xf>
    <xf numFmtId="177" fontId="0" fillId="8" borderId="90" xfId="0" applyNumberFormat="1" applyFill="1" applyBorder="1">
      <alignment vertical="center"/>
    </xf>
    <xf numFmtId="38" fontId="0" fillId="8" borderId="15" xfId="1" applyFont="1" applyFill="1" applyBorder="1">
      <alignment vertical="center"/>
    </xf>
    <xf numFmtId="38" fontId="0" fillId="8" borderId="31" xfId="1" applyFont="1" applyFill="1" applyBorder="1">
      <alignment vertical="center"/>
    </xf>
    <xf numFmtId="38" fontId="0" fillId="8" borderId="58" xfId="1" applyFont="1" applyFill="1" applyBorder="1">
      <alignment vertical="center"/>
    </xf>
    <xf numFmtId="182" fontId="0" fillId="8" borderId="33" xfId="1" applyNumberFormat="1" applyFont="1" applyFill="1" applyBorder="1">
      <alignment vertical="center"/>
    </xf>
    <xf numFmtId="177" fontId="0" fillId="8" borderId="31" xfId="0" applyNumberFormat="1" applyFill="1" applyBorder="1">
      <alignment vertical="center"/>
    </xf>
    <xf numFmtId="0" fontId="0" fillId="8" borderId="85" xfId="0" applyFill="1" applyBorder="1" applyAlignment="1">
      <alignment horizontal="center" vertical="center"/>
    </xf>
    <xf numFmtId="38" fontId="0" fillId="8" borderId="53" xfId="1" applyFont="1" applyFill="1" applyBorder="1">
      <alignment vertical="center"/>
    </xf>
    <xf numFmtId="38" fontId="0" fillId="8" borderId="55" xfId="1" applyFont="1" applyFill="1" applyBorder="1">
      <alignment vertical="center"/>
    </xf>
    <xf numFmtId="38" fontId="0" fillId="8" borderId="54" xfId="1" applyFont="1" applyFill="1" applyBorder="1">
      <alignment vertical="center"/>
    </xf>
    <xf numFmtId="182" fontId="0" fillId="8" borderId="56" xfId="1" applyNumberFormat="1" applyFont="1" applyFill="1" applyBorder="1">
      <alignment vertical="center"/>
    </xf>
    <xf numFmtId="177" fontId="0" fillId="8" borderId="55" xfId="0" applyNumberFormat="1" applyFill="1" applyBorder="1">
      <alignment vertical="center"/>
    </xf>
    <xf numFmtId="0" fontId="0" fillId="7" borderId="91" xfId="0" applyFill="1" applyBorder="1">
      <alignment vertical="center"/>
    </xf>
    <xf numFmtId="38" fontId="0" fillId="7" borderId="92" xfId="1" applyFont="1" applyFill="1" applyBorder="1">
      <alignment vertical="center"/>
    </xf>
    <xf numFmtId="38" fontId="0" fillId="7" borderId="90" xfId="1" applyFont="1" applyFill="1" applyBorder="1">
      <alignment vertical="center"/>
    </xf>
    <xf numFmtId="38" fontId="0" fillId="7" borderId="93" xfId="1" applyFont="1" applyFill="1" applyBorder="1">
      <alignment vertical="center"/>
    </xf>
    <xf numFmtId="182" fontId="0" fillId="7" borderId="94" xfId="1" applyNumberFormat="1" applyFont="1" applyFill="1" applyBorder="1">
      <alignment vertical="center"/>
    </xf>
    <xf numFmtId="177" fontId="0" fillId="7" borderId="90" xfId="0" applyNumberFormat="1" applyFill="1" applyBorder="1">
      <alignment vertical="center"/>
    </xf>
    <xf numFmtId="0" fontId="0" fillId="7" borderId="69" xfId="0" applyFill="1" applyBorder="1">
      <alignment vertical="center"/>
    </xf>
    <xf numFmtId="38" fontId="0" fillId="7" borderId="15" xfId="1" applyFont="1" applyFill="1" applyBorder="1">
      <alignment vertical="center"/>
    </xf>
    <xf numFmtId="38" fontId="0" fillId="7" borderId="31" xfId="1" applyFont="1" applyFill="1" applyBorder="1">
      <alignment vertical="center"/>
    </xf>
    <xf numFmtId="38" fontId="0" fillId="7" borderId="58" xfId="1" applyFont="1" applyFill="1" applyBorder="1">
      <alignment vertical="center"/>
    </xf>
    <xf numFmtId="182" fontId="0" fillId="7" borderId="33" xfId="1" applyNumberFormat="1" applyFont="1" applyFill="1" applyBorder="1">
      <alignment vertical="center"/>
    </xf>
    <xf numFmtId="177" fontId="0" fillId="7" borderId="31" xfId="0" applyNumberFormat="1" applyFill="1" applyBorder="1">
      <alignment vertical="center"/>
    </xf>
    <xf numFmtId="0" fontId="0" fillId="7" borderId="85" xfId="0" applyFill="1" applyBorder="1" applyAlignment="1">
      <alignment horizontal="center" vertical="center"/>
    </xf>
    <xf numFmtId="38" fontId="0" fillId="7" borderId="53" xfId="1" applyFont="1" applyFill="1" applyBorder="1">
      <alignment vertical="center"/>
    </xf>
    <xf numFmtId="38" fontId="0" fillId="7" borderId="55" xfId="1" applyFont="1" applyFill="1" applyBorder="1">
      <alignment vertical="center"/>
    </xf>
    <xf numFmtId="38" fontId="0" fillId="7" borderId="54" xfId="1" applyFont="1" applyFill="1" applyBorder="1">
      <alignment vertical="center"/>
    </xf>
    <xf numFmtId="182" fontId="0" fillId="7" borderId="56" xfId="1" applyNumberFormat="1" applyFont="1" applyFill="1" applyBorder="1">
      <alignment vertical="center"/>
    </xf>
    <xf numFmtId="177" fontId="0" fillId="7" borderId="55" xfId="0" applyNumberFormat="1" applyFill="1" applyBorder="1">
      <alignment vertical="center"/>
    </xf>
    <xf numFmtId="38" fontId="0" fillId="0" borderId="25" xfId="1" applyFont="1" applyFill="1" applyBorder="1">
      <alignment vertical="center"/>
    </xf>
    <xf numFmtId="38" fontId="0" fillId="0" borderId="26" xfId="1" applyFont="1" applyFill="1" applyBorder="1">
      <alignment vertical="center"/>
    </xf>
    <xf numFmtId="38" fontId="0" fillId="0" borderId="57" xfId="1" applyFont="1" applyFill="1" applyBorder="1">
      <alignment vertical="center"/>
    </xf>
    <xf numFmtId="182" fontId="0" fillId="0" borderId="28" xfId="1" applyNumberFormat="1" applyFont="1" applyFill="1" applyBorder="1">
      <alignment vertical="center"/>
    </xf>
    <xf numFmtId="177" fontId="0" fillId="0" borderId="95" xfId="0" applyNumberFormat="1" applyFill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96" xfId="0" applyBorder="1">
      <alignment vertical="center"/>
    </xf>
    <xf numFmtId="0" fontId="0" fillId="0" borderId="59" xfId="0" applyBorder="1" applyAlignment="1">
      <alignment horizontal="center" vertical="center"/>
    </xf>
    <xf numFmtId="0" fontId="2" fillId="0" borderId="0" xfId="0" applyFont="1">
      <alignment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2" fillId="4" borderId="15" xfId="0" applyFont="1" applyFill="1" applyBorder="1">
      <alignment vertical="center"/>
    </xf>
    <xf numFmtId="0" fontId="2" fillId="4" borderId="31" xfId="0" applyFont="1" applyFill="1" applyBorder="1">
      <alignment vertical="center"/>
    </xf>
    <xf numFmtId="0" fontId="2" fillId="0" borderId="58" xfId="0" applyFont="1" applyBorder="1">
      <alignment vertical="center"/>
    </xf>
    <xf numFmtId="0" fontId="2" fillId="10" borderId="33" xfId="0" applyFont="1" applyFill="1" applyBorder="1">
      <alignment vertical="center"/>
    </xf>
    <xf numFmtId="0" fontId="2" fillId="10" borderId="31" xfId="0" applyFont="1" applyFill="1" applyBorder="1">
      <alignment vertical="center"/>
    </xf>
    <xf numFmtId="0" fontId="2" fillId="10" borderId="58" xfId="0" applyFont="1" applyFill="1" applyBorder="1">
      <alignment vertical="center"/>
    </xf>
    <xf numFmtId="0" fontId="2" fillId="11" borderId="33" xfId="0" applyFont="1" applyFill="1" applyBorder="1" applyAlignment="1">
      <alignment horizontal="center" vertical="center"/>
    </xf>
    <xf numFmtId="0" fontId="2" fillId="11" borderId="31" xfId="0" applyFont="1" applyFill="1" applyBorder="1" applyAlignment="1">
      <alignment horizontal="center" vertical="center"/>
    </xf>
    <xf numFmtId="0" fontId="2" fillId="11" borderId="58" xfId="0" applyFont="1" applyFill="1" applyBorder="1" applyAlignment="1">
      <alignment horizontal="center" vertical="center"/>
    </xf>
    <xf numFmtId="0" fontId="2" fillId="4" borderId="53" xfId="0" applyFont="1" applyFill="1" applyBorder="1">
      <alignment vertical="center"/>
    </xf>
    <xf numFmtId="0" fontId="2" fillId="4" borderId="55" xfId="0" applyFont="1" applyFill="1" applyBorder="1">
      <alignment vertical="center"/>
    </xf>
    <xf numFmtId="0" fontId="2" fillId="0" borderId="55" xfId="0" applyFont="1" applyBorder="1">
      <alignment vertical="center"/>
    </xf>
    <xf numFmtId="0" fontId="2" fillId="0" borderId="54" xfId="0" applyFont="1" applyBorder="1">
      <alignment vertical="center"/>
    </xf>
    <xf numFmtId="0" fontId="2" fillId="10" borderId="56" xfId="0" applyFont="1" applyFill="1" applyBorder="1">
      <alignment vertical="center"/>
    </xf>
    <xf numFmtId="0" fontId="2" fillId="10" borderId="55" xfId="0" applyFont="1" applyFill="1" applyBorder="1">
      <alignment vertical="center"/>
    </xf>
    <xf numFmtId="0" fontId="2" fillId="10" borderId="54" xfId="0" applyFont="1" applyFill="1" applyBorder="1">
      <alignment vertical="center"/>
    </xf>
    <xf numFmtId="0" fontId="2" fillId="11" borderId="38" xfId="0" applyFont="1" applyFill="1" applyBorder="1" applyAlignment="1">
      <alignment horizontal="center" vertical="center"/>
    </xf>
    <xf numFmtId="0" fontId="2" fillId="11" borderId="36" xfId="0" applyFont="1" applyFill="1" applyBorder="1" applyAlignment="1">
      <alignment horizontal="center" vertical="center"/>
    </xf>
    <xf numFmtId="0" fontId="2" fillId="11" borderId="59" xfId="0" applyFont="1" applyFill="1" applyBorder="1" applyAlignment="1">
      <alignment horizontal="center" vertical="center"/>
    </xf>
    <xf numFmtId="0" fontId="2" fillId="10" borderId="26" xfId="0" applyFont="1" applyFill="1" applyBorder="1">
      <alignment vertical="center"/>
    </xf>
    <xf numFmtId="0" fontId="2" fillId="10" borderId="57" xfId="0" applyFont="1" applyFill="1" applyBorder="1">
      <alignment vertical="center"/>
    </xf>
    <xf numFmtId="0" fontId="2" fillId="10" borderId="97" xfId="0" applyFont="1" applyFill="1" applyBorder="1">
      <alignment vertical="center"/>
    </xf>
    <xf numFmtId="0" fontId="2" fillId="10" borderId="98" xfId="0" applyFont="1" applyFill="1" applyBorder="1">
      <alignment vertical="center"/>
    </xf>
    <xf numFmtId="0" fontId="2" fillId="10" borderId="99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5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0" xfId="0" applyBorder="1" applyAlignment="1">
      <alignment vertical="center" textRotation="255"/>
    </xf>
    <xf numFmtId="0" fontId="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distributed" vertical="center" indent="2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8" fillId="7" borderId="0" xfId="0" applyFont="1" applyFill="1" applyAlignment="1">
      <alignment horizontal="distributed" vertical="center" indent="1"/>
    </xf>
    <xf numFmtId="18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10" fillId="8" borderId="0" xfId="0" applyFont="1" applyFill="1" applyAlignment="1">
      <alignment horizontal="distributed" vertical="top" indent="1"/>
    </xf>
    <xf numFmtId="14" fontId="0" fillId="0" borderId="73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1" fillId="5" borderId="82" xfId="0" applyFont="1" applyFill="1" applyBorder="1" applyAlignment="1">
      <alignment horizontal="center" vertical="center"/>
    </xf>
    <xf numFmtId="0" fontId="11" fillId="5" borderId="83" xfId="0" applyFont="1" applyFill="1" applyBorder="1" applyAlignment="1">
      <alignment horizontal="center" vertical="center"/>
    </xf>
    <xf numFmtId="0" fontId="11" fillId="5" borderId="84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55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8" borderId="90" xfId="0" applyFill="1" applyBorder="1" applyAlignment="1">
      <alignment vertical="center" textRotation="255"/>
    </xf>
    <xf numFmtId="0" fontId="0" fillId="8" borderId="31" xfId="0" applyFill="1" applyBorder="1" applyAlignment="1">
      <alignment vertical="center" textRotation="255"/>
    </xf>
    <xf numFmtId="0" fontId="0" fillId="8" borderId="55" xfId="0" applyFill="1" applyBorder="1" applyAlignment="1">
      <alignment vertical="center" textRotation="255"/>
    </xf>
    <xf numFmtId="0" fontId="0" fillId="7" borderId="90" xfId="0" applyFill="1" applyBorder="1" applyAlignment="1">
      <alignment vertical="center" textRotation="255"/>
    </xf>
    <xf numFmtId="0" fontId="0" fillId="7" borderId="31" xfId="0" applyFill="1" applyBorder="1" applyAlignment="1">
      <alignment vertical="center" textRotation="255"/>
    </xf>
    <xf numFmtId="0" fontId="0" fillId="7" borderId="55" xfId="0" applyFill="1" applyBorder="1" applyAlignment="1">
      <alignment vertical="center" textRotation="255"/>
    </xf>
    <xf numFmtId="0" fontId="0" fillId="0" borderId="2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image" Target="../media/image3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>
                <a:solidFill>
                  <a:schemeClr val="bg1"/>
                </a:solidFill>
              </a:rPr>
              <a:t>売上推移</a:t>
            </a:r>
          </a:p>
        </c:rich>
      </c:tx>
      <c:layout>
        <c:manualLayout>
          <c:xMode val="edge"/>
          <c:yMode val="edge"/>
          <c:x val="0.44226070755234781"/>
          <c:y val="3.1784879021908213E-2"/>
        </c:manualLayout>
      </c:layout>
      <c:overlay val="0"/>
      <c:spPr>
        <a:solidFill>
          <a:schemeClr val="tx1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53113994544925E-2"/>
          <c:y val="0.24205407870530102"/>
          <c:w val="0.71375964191087238"/>
          <c:h val="0.6870423850120159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解答１!$C$8</c:f>
              <c:strCache>
                <c:ptCount val="1"/>
                <c:pt idx="0">
                  <c:v>月虎麺業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解答１!$D$8:$I$8</c:f>
              <c:numCache>
                <c:formatCode>#,##0_ </c:formatCode>
                <c:ptCount val="6"/>
                <c:pt idx="0">
                  <c:v>5030</c:v>
                </c:pt>
                <c:pt idx="1">
                  <c:v>3540</c:v>
                </c:pt>
                <c:pt idx="2">
                  <c:v>4630</c:v>
                </c:pt>
                <c:pt idx="3">
                  <c:v>3340</c:v>
                </c:pt>
                <c:pt idx="4">
                  <c:v>5560</c:v>
                </c:pt>
                <c:pt idx="5">
                  <c:v>4540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3-4551-828A-69E97AD55A42}"/>
            </c:ext>
          </c:extLst>
        </c:ser>
        <c:ser>
          <c:idx val="1"/>
          <c:order val="1"/>
          <c:tx>
            <c:strRef>
              <c:f>解答１!$C$9</c:f>
              <c:strCache>
                <c:ptCount val="1"/>
                <c:pt idx="0">
                  <c:v>ドラゴン製麺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解答１!$D$9:$I$9</c:f>
              <c:numCache>
                <c:formatCode>#,##0_ </c:formatCode>
                <c:ptCount val="6"/>
                <c:pt idx="0">
                  <c:v>1460</c:v>
                </c:pt>
                <c:pt idx="1">
                  <c:v>1780</c:v>
                </c:pt>
                <c:pt idx="2">
                  <c:v>1040</c:v>
                </c:pt>
                <c:pt idx="3">
                  <c:v>1420</c:v>
                </c:pt>
                <c:pt idx="4">
                  <c:v>1920</c:v>
                </c:pt>
                <c:pt idx="5">
                  <c:v>1490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3-4551-828A-69E97AD55A42}"/>
            </c:ext>
          </c:extLst>
        </c:ser>
        <c:ser>
          <c:idx val="2"/>
          <c:order val="2"/>
          <c:tx>
            <c:strRef>
              <c:f>解答１!$C$10</c:f>
              <c:strCache>
                <c:ptCount val="1"/>
                <c:pt idx="0">
                  <c:v>不味うどん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解答１!$D$10:$I$10</c:f>
              <c:numCache>
                <c:formatCode>#,##0_ </c:formatCode>
                <c:ptCount val="6"/>
                <c:pt idx="0">
                  <c:v>1770</c:v>
                </c:pt>
                <c:pt idx="1">
                  <c:v>2390</c:v>
                </c:pt>
                <c:pt idx="2">
                  <c:v>1890</c:v>
                </c:pt>
                <c:pt idx="3">
                  <c:v>1900</c:v>
                </c:pt>
                <c:pt idx="4">
                  <c:v>2190</c:v>
                </c:pt>
                <c:pt idx="5">
                  <c:v>2160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F3-4551-828A-69E97AD55A42}"/>
            </c:ext>
          </c:extLst>
        </c:ser>
        <c:ser>
          <c:idx val="3"/>
          <c:order val="3"/>
          <c:tx>
            <c:strRef>
              <c:f>解答１!$C$11</c:f>
              <c:strCache>
                <c:ptCount val="1"/>
                <c:pt idx="0">
                  <c:v>いりこうどん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解答１!$D$11:$I$11</c:f>
              <c:numCache>
                <c:formatCode>#,##0_ </c:formatCode>
                <c:ptCount val="6"/>
                <c:pt idx="0">
                  <c:v>3410</c:v>
                </c:pt>
                <c:pt idx="1">
                  <c:v>3170</c:v>
                </c:pt>
                <c:pt idx="2">
                  <c:v>3490</c:v>
                </c:pt>
                <c:pt idx="3">
                  <c:v>2320</c:v>
                </c:pt>
                <c:pt idx="4">
                  <c:v>3800</c:v>
                </c:pt>
                <c:pt idx="5">
                  <c:v>2900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F3-4551-828A-69E97AD55A42}"/>
            </c:ext>
          </c:extLst>
        </c:ser>
        <c:ser>
          <c:idx val="4"/>
          <c:order val="4"/>
          <c:tx>
            <c:strRef>
              <c:f>解答１!$C$13</c:f>
              <c:strCache>
                <c:ptCount val="1"/>
                <c:pt idx="0">
                  <c:v>茶蕎麦うどん店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解答１!$D$13:$I$13</c:f>
              <c:numCache>
                <c:formatCode>#,##0_ </c:formatCode>
                <c:ptCount val="6"/>
                <c:pt idx="0">
                  <c:v>3590</c:v>
                </c:pt>
                <c:pt idx="1">
                  <c:v>3980</c:v>
                </c:pt>
                <c:pt idx="2">
                  <c:v>3080</c:v>
                </c:pt>
                <c:pt idx="3">
                  <c:v>2960</c:v>
                </c:pt>
                <c:pt idx="4">
                  <c:v>2430</c:v>
                </c:pt>
                <c:pt idx="5">
                  <c:v>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F3-4551-828A-69E97AD55A42}"/>
            </c:ext>
          </c:extLst>
        </c:ser>
        <c:ser>
          <c:idx val="5"/>
          <c:order val="5"/>
          <c:tx>
            <c:strRef>
              <c:f>解答１!$C$14</c:f>
              <c:strCache>
                <c:ptCount val="1"/>
                <c:pt idx="0">
                  <c:v>四川麺業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解答１!$D$14:$I$14</c:f>
              <c:numCache>
                <c:formatCode>#,##0_ </c:formatCode>
                <c:ptCount val="6"/>
                <c:pt idx="0">
                  <c:v>1510</c:v>
                </c:pt>
                <c:pt idx="1">
                  <c:v>1940</c:v>
                </c:pt>
                <c:pt idx="2">
                  <c:v>1430</c:v>
                </c:pt>
                <c:pt idx="3">
                  <c:v>1400</c:v>
                </c:pt>
                <c:pt idx="4">
                  <c:v>1670</c:v>
                </c:pt>
                <c:pt idx="5">
                  <c:v>1020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F3-4551-828A-69E97AD55A42}"/>
            </c:ext>
          </c:extLst>
        </c:ser>
        <c:ser>
          <c:idx val="6"/>
          <c:order val="6"/>
          <c:tx>
            <c:strRef>
              <c:f>解答１!$C$15</c:f>
              <c:strCache>
                <c:ptCount val="1"/>
                <c:pt idx="0">
                  <c:v>麺屋倫敦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1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解答１!$D$15:$I$15</c:f>
              <c:numCache>
                <c:formatCode>#,##0_ </c:formatCode>
                <c:ptCount val="6"/>
                <c:pt idx="0">
                  <c:v>1380</c:v>
                </c:pt>
                <c:pt idx="1">
                  <c:v>1970</c:v>
                </c:pt>
                <c:pt idx="2">
                  <c:v>2330</c:v>
                </c:pt>
                <c:pt idx="3">
                  <c:v>1840</c:v>
                </c:pt>
                <c:pt idx="4">
                  <c:v>980</c:v>
                </c:pt>
                <c:pt idx="5">
                  <c:v>2370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F3-4551-828A-69E97AD55A42}"/>
            </c:ext>
          </c:extLst>
        </c:ser>
        <c:ser>
          <c:idx val="7"/>
          <c:order val="7"/>
          <c:tx>
            <c:strRef>
              <c:f>解答１!$C$16</c:f>
              <c:strCache>
                <c:ptCount val="1"/>
                <c:pt idx="0">
                  <c:v>丸亀饂飩総業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解答１!$D$16:$I$16</c:f>
              <c:numCache>
                <c:formatCode>#,##0_ </c:formatCode>
                <c:ptCount val="6"/>
                <c:pt idx="0">
                  <c:v>890</c:v>
                </c:pt>
                <c:pt idx="1">
                  <c:v>1410</c:v>
                </c:pt>
                <c:pt idx="2">
                  <c:v>1480</c:v>
                </c:pt>
                <c:pt idx="3">
                  <c:v>990</c:v>
                </c:pt>
                <c:pt idx="4">
                  <c:v>2420</c:v>
                </c:pt>
                <c:pt idx="5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F3-4551-828A-69E97AD55A42}"/>
            </c:ext>
          </c:extLst>
        </c:ser>
        <c:ser>
          <c:idx val="8"/>
          <c:order val="8"/>
          <c:tx>
            <c:strRef>
              <c:f>解答１!$C$17</c:f>
              <c:strCache>
                <c:ptCount val="1"/>
                <c:pt idx="0">
                  <c:v>美味製麺所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解答１!$D$7:$I$7</c:f>
              <c:strCache>
                <c:ptCount val="6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</c:strCache>
            </c:strRef>
          </c:cat>
          <c:val>
            <c:numRef>
              <c:f>解答１!$D$17:$I$17</c:f>
              <c:numCache>
                <c:formatCode>#,##0_ </c:formatCode>
                <c:ptCount val="6"/>
                <c:pt idx="0">
                  <c:v>1130</c:v>
                </c:pt>
                <c:pt idx="1">
                  <c:v>1880</c:v>
                </c:pt>
                <c:pt idx="2">
                  <c:v>2020</c:v>
                </c:pt>
                <c:pt idx="3">
                  <c:v>1710</c:v>
                </c:pt>
                <c:pt idx="4">
                  <c:v>2590</c:v>
                </c:pt>
                <c:pt idx="5">
                  <c:v>1460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F3-4551-828A-69E97AD55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113104384"/>
        <c:axId val="113275264"/>
      </c:barChart>
      <c:catAx>
        <c:axId val="11310438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27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275264"/>
        <c:scaling>
          <c:orientation val="minMax"/>
          <c:max val="3000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（単位：千円）</a:t>
                </a:r>
              </a:p>
            </c:rich>
          </c:tx>
          <c:layout>
            <c:manualLayout>
              <c:xMode val="edge"/>
              <c:yMode val="edge"/>
              <c:x val="0.81941081093726664"/>
              <c:y val="0.1662593671915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104384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046732862607531"/>
          <c:y val="0.39608849242685623"/>
          <c:w val="0.15724825157416811"/>
          <c:h val="0.464548231858658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92D050"/>
    </a:solidFill>
    <a:ln w="38100">
      <a:solidFill>
        <a:srgbClr val="0070C0"/>
      </a:solidFill>
      <a:prstDash val="solid"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解答１０!$B$4</c:f>
          <c:strCache>
            <c:ptCount val="1"/>
            <c:pt idx="0">
              <c:v>ＣＡＤ試験　結果</c:v>
            </c:pt>
          </c:strCache>
        </c:strRef>
      </c:tx>
      <c:layout>
        <c:manualLayout>
          <c:xMode val="edge"/>
          <c:yMode val="edge"/>
          <c:x val="1.1986301369863013E-2"/>
          <c:y val="2.0512871877183186E-2"/>
        </c:manualLayout>
      </c:layout>
      <c:overlay val="0"/>
      <c:spPr>
        <a:solidFill>
          <a:schemeClr val="bg1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636986301369864"/>
          <c:y val="0.14359010314028231"/>
          <c:w val="0.77910958904109584"/>
          <c:h val="0.7487198235171862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解答１０!$D$7</c:f>
              <c:strCache>
                <c:ptCount val="1"/>
                <c:pt idx="0">
                  <c:v>製図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解答１０!$B$8:$B$17</c:f>
              <c:strCache>
                <c:ptCount val="10"/>
                <c:pt idx="0">
                  <c:v>1589-A34456</c:v>
                </c:pt>
                <c:pt idx="1">
                  <c:v>1589-A34457</c:v>
                </c:pt>
                <c:pt idx="2">
                  <c:v>1589-A34458</c:v>
                </c:pt>
                <c:pt idx="3">
                  <c:v>1589-A34459</c:v>
                </c:pt>
                <c:pt idx="4">
                  <c:v>1589-A34460</c:v>
                </c:pt>
                <c:pt idx="5">
                  <c:v>1589-A34461</c:v>
                </c:pt>
                <c:pt idx="6">
                  <c:v>1589-A34462</c:v>
                </c:pt>
                <c:pt idx="7">
                  <c:v>1589-A34463</c:v>
                </c:pt>
                <c:pt idx="8">
                  <c:v>1589-A34464</c:v>
                </c:pt>
                <c:pt idx="9">
                  <c:v>1589-A34465</c:v>
                </c:pt>
              </c:strCache>
            </c:strRef>
          </c:cat>
          <c:val>
            <c:numRef>
              <c:f>解答１０!$D$8:$D$17</c:f>
              <c:numCache>
                <c:formatCode>General</c:formatCode>
                <c:ptCount val="10"/>
                <c:pt idx="0">
                  <c:v>20</c:v>
                </c:pt>
                <c:pt idx="1">
                  <c:v>16</c:v>
                </c:pt>
                <c:pt idx="2">
                  <c:v>14</c:v>
                </c:pt>
                <c:pt idx="3">
                  <c:v>12</c:v>
                </c:pt>
                <c:pt idx="4">
                  <c:v>18</c:v>
                </c:pt>
                <c:pt idx="5">
                  <c:v>17</c:v>
                </c:pt>
                <c:pt idx="6">
                  <c:v>12</c:v>
                </c:pt>
                <c:pt idx="7">
                  <c:v>20</c:v>
                </c:pt>
                <c:pt idx="8">
                  <c:v>18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D-4005-B0BB-478E7D5DF951}"/>
            </c:ext>
          </c:extLst>
        </c:ser>
        <c:ser>
          <c:idx val="1"/>
          <c:order val="1"/>
          <c:tx>
            <c:strRef>
              <c:f>解答１０!$E$7</c:f>
              <c:strCache>
                <c:ptCount val="1"/>
                <c:pt idx="0">
                  <c:v>ＰＣ知識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解答１０!$B$8:$B$17</c:f>
              <c:strCache>
                <c:ptCount val="10"/>
                <c:pt idx="0">
                  <c:v>1589-A34456</c:v>
                </c:pt>
                <c:pt idx="1">
                  <c:v>1589-A34457</c:v>
                </c:pt>
                <c:pt idx="2">
                  <c:v>1589-A34458</c:v>
                </c:pt>
                <c:pt idx="3">
                  <c:v>1589-A34459</c:v>
                </c:pt>
                <c:pt idx="4">
                  <c:v>1589-A34460</c:v>
                </c:pt>
                <c:pt idx="5">
                  <c:v>1589-A34461</c:v>
                </c:pt>
                <c:pt idx="6">
                  <c:v>1589-A34462</c:v>
                </c:pt>
                <c:pt idx="7">
                  <c:v>1589-A34463</c:v>
                </c:pt>
                <c:pt idx="8">
                  <c:v>1589-A34464</c:v>
                </c:pt>
                <c:pt idx="9">
                  <c:v>1589-A34465</c:v>
                </c:pt>
              </c:strCache>
            </c:strRef>
          </c:cat>
          <c:val>
            <c:numRef>
              <c:f>解答１０!$E$8:$E$17</c:f>
              <c:numCache>
                <c:formatCode>General</c:formatCode>
                <c:ptCount val="10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9</c:v>
                </c:pt>
                <c:pt idx="4">
                  <c:v>18</c:v>
                </c:pt>
                <c:pt idx="5">
                  <c:v>18</c:v>
                </c:pt>
                <c:pt idx="6">
                  <c:v>17</c:v>
                </c:pt>
                <c:pt idx="7">
                  <c:v>13</c:v>
                </c:pt>
                <c:pt idx="8">
                  <c:v>17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8D-4005-B0BB-478E7D5DF951}"/>
            </c:ext>
          </c:extLst>
        </c:ser>
        <c:ser>
          <c:idx val="2"/>
          <c:order val="2"/>
          <c:tx>
            <c:strRef>
              <c:f>解答１０!$F$7</c:f>
              <c:strCache>
                <c:ptCount val="1"/>
                <c:pt idx="0">
                  <c:v>ＣＡＤ知識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解答１０!$B$8:$B$17</c:f>
              <c:strCache>
                <c:ptCount val="10"/>
                <c:pt idx="0">
                  <c:v>1589-A34456</c:v>
                </c:pt>
                <c:pt idx="1">
                  <c:v>1589-A34457</c:v>
                </c:pt>
                <c:pt idx="2">
                  <c:v>1589-A34458</c:v>
                </c:pt>
                <c:pt idx="3">
                  <c:v>1589-A34459</c:v>
                </c:pt>
                <c:pt idx="4">
                  <c:v>1589-A34460</c:v>
                </c:pt>
                <c:pt idx="5">
                  <c:v>1589-A34461</c:v>
                </c:pt>
                <c:pt idx="6">
                  <c:v>1589-A34462</c:v>
                </c:pt>
                <c:pt idx="7">
                  <c:v>1589-A34463</c:v>
                </c:pt>
                <c:pt idx="8">
                  <c:v>1589-A34464</c:v>
                </c:pt>
                <c:pt idx="9">
                  <c:v>1589-A34465</c:v>
                </c:pt>
              </c:strCache>
            </c:strRef>
          </c:cat>
          <c:val>
            <c:numRef>
              <c:f>解答１０!$F$8:$F$17</c:f>
              <c:numCache>
                <c:formatCode>General</c:formatCode>
                <c:ptCount val="10"/>
                <c:pt idx="0">
                  <c:v>18</c:v>
                </c:pt>
                <c:pt idx="1">
                  <c:v>17</c:v>
                </c:pt>
                <c:pt idx="2">
                  <c:v>5</c:v>
                </c:pt>
                <c:pt idx="3">
                  <c:v>11</c:v>
                </c:pt>
                <c:pt idx="4">
                  <c:v>19</c:v>
                </c:pt>
                <c:pt idx="5">
                  <c:v>8</c:v>
                </c:pt>
                <c:pt idx="6">
                  <c:v>10</c:v>
                </c:pt>
                <c:pt idx="7">
                  <c:v>12</c:v>
                </c:pt>
                <c:pt idx="8">
                  <c:v>10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8D-4005-B0BB-478E7D5DF951}"/>
            </c:ext>
          </c:extLst>
        </c:ser>
        <c:ser>
          <c:idx val="3"/>
          <c:order val="3"/>
          <c:tx>
            <c:strRef>
              <c:f>解答１０!$G$7</c:f>
              <c:strCache>
                <c:ptCount val="1"/>
                <c:pt idx="0">
                  <c:v>図形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解答１０!$B$8:$B$17</c:f>
              <c:strCache>
                <c:ptCount val="10"/>
                <c:pt idx="0">
                  <c:v>1589-A34456</c:v>
                </c:pt>
                <c:pt idx="1">
                  <c:v>1589-A34457</c:v>
                </c:pt>
                <c:pt idx="2">
                  <c:v>1589-A34458</c:v>
                </c:pt>
                <c:pt idx="3">
                  <c:v>1589-A34459</c:v>
                </c:pt>
                <c:pt idx="4">
                  <c:v>1589-A34460</c:v>
                </c:pt>
                <c:pt idx="5">
                  <c:v>1589-A34461</c:v>
                </c:pt>
                <c:pt idx="6">
                  <c:v>1589-A34462</c:v>
                </c:pt>
                <c:pt idx="7">
                  <c:v>1589-A34463</c:v>
                </c:pt>
                <c:pt idx="8">
                  <c:v>1589-A34464</c:v>
                </c:pt>
                <c:pt idx="9">
                  <c:v>1589-A34465</c:v>
                </c:pt>
              </c:strCache>
            </c:strRef>
          </c:cat>
          <c:val>
            <c:numRef>
              <c:f>解答１０!$G$8:$G$17</c:f>
              <c:numCache>
                <c:formatCode>General</c:formatCode>
                <c:ptCount val="10"/>
                <c:pt idx="0">
                  <c:v>20</c:v>
                </c:pt>
                <c:pt idx="1">
                  <c:v>15</c:v>
                </c:pt>
                <c:pt idx="2">
                  <c:v>12</c:v>
                </c:pt>
                <c:pt idx="3">
                  <c:v>6</c:v>
                </c:pt>
                <c:pt idx="4">
                  <c:v>7</c:v>
                </c:pt>
                <c:pt idx="5">
                  <c:v>17</c:v>
                </c:pt>
                <c:pt idx="6">
                  <c:v>11</c:v>
                </c:pt>
                <c:pt idx="7">
                  <c:v>15</c:v>
                </c:pt>
                <c:pt idx="8">
                  <c:v>11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8D-4005-B0BB-478E7D5DF951}"/>
            </c:ext>
          </c:extLst>
        </c:ser>
        <c:ser>
          <c:idx val="4"/>
          <c:order val="4"/>
          <c:tx>
            <c:strRef>
              <c:f>解答１０!$H$7</c:f>
              <c:strCache>
                <c:ptCount val="1"/>
                <c:pt idx="0">
                  <c:v>著作権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ysClr val="windowText" lastClr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解答１０!$B$8:$B$17</c:f>
              <c:strCache>
                <c:ptCount val="10"/>
                <c:pt idx="0">
                  <c:v>1589-A34456</c:v>
                </c:pt>
                <c:pt idx="1">
                  <c:v>1589-A34457</c:v>
                </c:pt>
                <c:pt idx="2">
                  <c:v>1589-A34458</c:v>
                </c:pt>
                <c:pt idx="3">
                  <c:v>1589-A34459</c:v>
                </c:pt>
                <c:pt idx="4">
                  <c:v>1589-A34460</c:v>
                </c:pt>
                <c:pt idx="5">
                  <c:v>1589-A34461</c:v>
                </c:pt>
                <c:pt idx="6">
                  <c:v>1589-A34462</c:v>
                </c:pt>
                <c:pt idx="7">
                  <c:v>1589-A34463</c:v>
                </c:pt>
                <c:pt idx="8">
                  <c:v>1589-A34464</c:v>
                </c:pt>
                <c:pt idx="9">
                  <c:v>1589-A34465</c:v>
                </c:pt>
              </c:strCache>
            </c:strRef>
          </c:cat>
          <c:val>
            <c:numRef>
              <c:f>解答１０!$H$8:$H$17</c:f>
              <c:numCache>
                <c:formatCode>General</c:formatCode>
                <c:ptCount val="10"/>
                <c:pt idx="0">
                  <c:v>20</c:v>
                </c:pt>
                <c:pt idx="1">
                  <c:v>19</c:v>
                </c:pt>
                <c:pt idx="2">
                  <c:v>15</c:v>
                </c:pt>
                <c:pt idx="3">
                  <c:v>14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8D-4005-B0BB-478E7D5DF9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7728640"/>
        <c:axId val="37730176"/>
      </c:barChart>
      <c:catAx>
        <c:axId val="37728640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30176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37730176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2864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7532646604105983"/>
          <c:y val="5.1965811965811973E-2"/>
          <c:w val="0.48313702225577965"/>
          <c:h val="5.1651120533010297E-2"/>
        </c:manualLayout>
      </c:layout>
      <c:overlay val="0"/>
      <c:spPr>
        <a:solidFill>
          <a:srgbClr val="FFFFFF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国際会議分担金比率</a:t>
            </a:r>
          </a:p>
        </c:rich>
      </c:tx>
      <c:layout>
        <c:manualLayout>
          <c:xMode val="edge"/>
          <c:yMode val="edge"/>
          <c:x val="0.38238702201622249"/>
          <c:y val="3.30789626047695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98609501738123"/>
          <c:y val="0.15521667068391848"/>
          <c:w val="0.74391657010428736"/>
          <c:h val="0.6844800723602306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解答４!$C$4</c:f>
              <c:strCache>
                <c:ptCount val="1"/>
                <c:pt idx="0">
                  <c:v>亜米利加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(解答４!$C$5:$C$6,解答４!$C$8:$C$9,解答４!$C$11:$C$12,解答４!$C$14:$C$15)</c:f>
              <c:numCache>
                <c:formatCode>#,##0_ </c:formatCode>
                <c:ptCount val="8"/>
                <c:pt idx="0">
                  <c:v>2100000</c:v>
                </c:pt>
                <c:pt idx="1">
                  <c:v>2150000</c:v>
                </c:pt>
                <c:pt idx="2">
                  <c:v>2110000</c:v>
                </c:pt>
                <c:pt idx="3">
                  <c:v>2220000</c:v>
                </c:pt>
                <c:pt idx="4">
                  <c:v>2210000</c:v>
                </c:pt>
                <c:pt idx="5">
                  <c:v>2200000</c:v>
                </c:pt>
                <c:pt idx="6">
                  <c:v>2250000</c:v>
                </c:pt>
                <c:pt idx="7">
                  <c:v>2280000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C-471E-9B2A-445AF4F35945}"/>
            </c:ext>
          </c:extLst>
        </c:ser>
        <c:ser>
          <c:idx val="1"/>
          <c:order val="1"/>
          <c:tx>
            <c:strRef>
              <c:f>解答４!$D$4</c:f>
              <c:strCache>
                <c:ptCount val="1"/>
                <c:pt idx="0">
                  <c:v>日本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&quot;US$&quot;#,##0;\-&quot;US$&quot;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(解答４!$D$5:$D$6,解答４!$D$8:$D$9,解答４!$D$11:$D$12,解答４!$D$14:$D$15)</c:f>
              <c:numCache>
                <c:formatCode>#,##0_ </c:formatCode>
                <c:ptCount val="8"/>
                <c:pt idx="0">
                  <c:v>1050000</c:v>
                </c:pt>
                <c:pt idx="1">
                  <c:v>1070000</c:v>
                </c:pt>
                <c:pt idx="2">
                  <c:v>1030000</c:v>
                </c:pt>
                <c:pt idx="3">
                  <c:v>1060000</c:v>
                </c:pt>
                <c:pt idx="4">
                  <c:v>1050000</c:v>
                </c:pt>
                <c:pt idx="5">
                  <c:v>1020000</c:v>
                </c:pt>
                <c:pt idx="6">
                  <c:v>1000000</c:v>
                </c:pt>
                <c:pt idx="7">
                  <c:v>960000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0C-471E-9B2A-445AF4F35945}"/>
            </c:ext>
          </c:extLst>
        </c:ser>
        <c:ser>
          <c:idx val="2"/>
          <c:order val="2"/>
          <c:tx>
            <c:strRef>
              <c:f>解答４!$E$4</c:f>
              <c:strCache>
                <c:ptCount val="1"/>
                <c:pt idx="0">
                  <c:v>独逸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(解答４!$E$5:$E$6,解答４!$E$8:$E$9,解答４!$E$11:$E$12,解答４!$E$14:$E$15)</c:f>
              <c:numCache>
                <c:formatCode>#,##0_ </c:formatCode>
                <c:ptCount val="8"/>
                <c:pt idx="0">
                  <c:v>680000</c:v>
                </c:pt>
                <c:pt idx="1">
                  <c:v>670000</c:v>
                </c:pt>
                <c:pt idx="2">
                  <c:v>660000</c:v>
                </c:pt>
                <c:pt idx="3">
                  <c:v>700000</c:v>
                </c:pt>
                <c:pt idx="4">
                  <c:v>760000</c:v>
                </c:pt>
                <c:pt idx="5">
                  <c:v>810000</c:v>
                </c:pt>
                <c:pt idx="6">
                  <c:v>840000</c:v>
                </c:pt>
                <c:pt idx="7">
                  <c:v>820000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0C-471E-9B2A-445AF4F35945}"/>
            </c:ext>
          </c:extLst>
        </c:ser>
        <c:ser>
          <c:idx val="3"/>
          <c:order val="3"/>
          <c:tx>
            <c:strRef>
              <c:f>解答４!$F$4</c:f>
              <c:strCache>
                <c:ptCount val="1"/>
                <c:pt idx="0">
                  <c:v>伊太利亜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(解答４!$F$5:$F$6,解答４!$F$8:$F$9,解答４!$F$11:$F$12,解答４!$F$14:$F$15)</c:f>
              <c:numCache>
                <c:formatCode>#,##0_ </c:formatCode>
                <c:ptCount val="8"/>
                <c:pt idx="0">
                  <c:v>410000</c:v>
                </c:pt>
                <c:pt idx="1">
                  <c:v>370000</c:v>
                </c:pt>
                <c:pt idx="2">
                  <c:v>430000</c:v>
                </c:pt>
                <c:pt idx="3">
                  <c:v>400000</c:v>
                </c:pt>
                <c:pt idx="4">
                  <c:v>350000</c:v>
                </c:pt>
                <c:pt idx="5">
                  <c:v>340000</c:v>
                </c:pt>
                <c:pt idx="6">
                  <c:v>310000</c:v>
                </c:pt>
                <c:pt idx="7">
                  <c:v>320000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0C-471E-9B2A-445AF4F35945}"/>
            </c:ext>
          </c:extLst>
        </c:ser>
        <c:ser>
          <c:idx val="4"/>
          <c:order val="4"/>
          <c:tx>
            <c:strRef>
              <c:f>解答４!$G$4</c:f>
              <c:strCache>
                <c:ptCount val="1"/>
                <c:pt idx="0">
                  <c:v>英吉利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(解答４!$G$5:$G$6,解答４!$G$8:$G$9,解答４!$G$11:$G$12,解答４!$G$14:$G$15)</c:f>
              <c:numCache>
                <c:formatCode>#,##0_ </c:formatCode>
                <c:ptCount val="8"/>
                <c:pt idx="0">
                  <c:v>340000</c:v>
                </c:pt>
                <c:pt idx="1">
                  <c:v>320000</c:v>
                </c:pt>
                <c:pt idx="2">
                  <c:v>330000</c:v>
                </c:pt>
                <c:pt idx="3">
                  <c:v>340000</c:v>
                </c:pt>
                <c:pt idx="4">
                  <c:v>350000</c:v>
                </c:pt>
                <c:pt idx="5">
                  <c:v>410000</c:v>
                </c:pt>
                <c:pt idx="6">
                  <c:v>370000</c:v>
                </c:pt>
                <c:pt idx="7">
                  <c:v>330000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C-471E-9B2A-445AF4F35945}"/>
            </c:ext>
          </c:extLst>
        </c:ser>
        <c:ser>
          <c:idx val="5"/>
          <c:order val="5"/>
          <c:tx>
            <c:strRef>
              <c:f>解答４!$H$4</c:f>
              <c:strCache>
                <c:ptCount val="1"/>
                <c:pt idx="0">
                  <c:v>印度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(解答４!$H$5:$H$6,解答４!$H$8:$H$9,解答４!$H$11:$H$12,解答４!$H$14:$H$15)</c:f>
              <c:numCache>
                <c:formatCode>#,##0_ </c:formatCode>
                <c:ptCount val="8"/>
                <c:pt idx="0">
                  <c:v>320000</c:v>
                </c:pt>
                <c:pt idx="1">
                  <c:v>320000</c:v>
                </c:pt>
                <c:pt idx="2">
                  <c:v>330000</c:v>
                </c:pt>
                <c:pt idx="3">
                  <c:v>280000</c:v>
                </c:pt>
                <c:pt idx="4">
                  <c:v>250000</c:v>
                </c:pt>
                <c:pt idx="5">
                  <c:v>240000</c:v>
                </c:pt>
                <c:pt idx="6">
                  <c:v>250000</c:v>
                </c:pt>
                <c:pt idx="7">
                  <c:v>270000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0C-471E-9B2A-445AF4F35945}"/>
            </c:ext>
          </c:extLst>
        </c:ser>
        <c:ser>
          <c:idx val="6"/>
          <c:order val="6"/>
          <c:tx>
            <c:strRef>
              <c:f>解答４!$I$4</c:f>
              <c:strCache>
                <c:ptCount val="1"/>
                <c:pt idx="0">
                  <c:v>仏蘭西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(解答４!$I$5:$I$6,解答４!$I$8:$I$9,解答４!$I$11:$I$12,解答４!$I$14:$I$15)</c:f>
              <c:numCache>
                <c:formatCode>#,##0_ </c:formatCode>
                <c:ptCount val="8"/>
                <c:pt idx="0">
                  <c:v>290000</c:v>
                </c:pt>
                <c:pt idx="1">
                  <c:v>290000</c:v>
                </c:pt>
                <c:pt idx="2">
                  <c:v>280000</c:v>
                </c:pt>
                <c:pt idx="3">
                  <c:v>260000</c:v>
                </c:pt>
                <c:pt idx="4">
                  <c:v>220000</c:v>
                </c:pt>
                <c:pt idx="5">
                  <c:v>270000</c:v>
                </c:pt>
                <c:pt idx="6">
                  <c:v>230000</c:v>
                </c:pt>
                <c:pt idx="7">
                  <c:v>280000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0C-471E-9B2A-445AF4F35945}"/>
            </c:ext>
          </c:extLst>
        </c:ser>
        <c:ser>
          <c:idx val="7"/>
          <c:order val="7"/>
          <c:tx>
            <c:strRef>
              <c:f>解答４!$J$4</c:f>
              <c:strCache>
                <c:ptCount val="1"/>
                <c:pt idx="0">
                  <c:v>露西亜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(解答４!$J$5:$J$6,解答４!$J$8:$J$9,解答４!$J$11:$J$12,解答４!$J$14:$J$15)</c:f>
              <c:numCache>
                <c:formatCode>#,##0_ </c:formatCode>
                <c:ptCount val="8"/>
                <c:pt idx="0">
                  <c:v>120000</c:v>
                </c:pt>
                <c:pt idx="1">
                  <c:v>90000</c:v>
                </c:pt>
                <c:pt idx="2">
                  <c:v>100000</c:v>
                </c:pt>
                <c:pt idx="3">
                  <c:v>120000</c:v>
                </c:pt>
                <c:pt idx="4">
                  <c:v>130000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0C-471E-9B2A-445AF4F35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serLines/>
        <c:axId val="106210816"/>
        <c:axId val="106212352"/>
      </c:barChart>
      <c:catAx>
        <c:axId val="10621081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21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21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分担率</a:t>
                </a:r>
              </a:p>
            </c:rich>
          </c:tx>
          <c:layout>
            <c:manualLayout>
              <c:xMode val="edge"/>
              <c:yMode val="edge"/>
              <c:x val="0.47161066048667438"/>
              <c:y val="0.910943739423652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210816"/>
        <c:crosses val="max"/>
        <c:crossBetween val="between"/>
        <c:majorUnit val="0.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730011587485515"/>
          <c:y val="0.31297787695281926"/>
          <c:w val="8.3429895712630361E-2"/>
          <c:h val="0.368957659822429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574781283183555"/>
          <c:y val="6.8126682554655552E-2"/>
        </c:manualLayout>
      </c:layout>
      <c:overlay val="0"/>
      <c:spPr>
        <a:solidFill>
          <a:srgbClr val="00FF00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6666726532701446"/>
          <c:y val="0.33333412535670753"/>
          <c:w val="0.48735741594247473"/>
          <c:h val="0.51581631077096346"/>
        </c:manualLayout>
      </c:layout>
      <c:pieChart>
        <c:varyColors val="1"/>
        <c:ser>
          <c:idx val="0"/>
          <c:order val="0"/>
          <c:tx>
            <c:v>国際会議分担金</c:v>
          </c:tx>
          <c:dPt>
            <c:idx val="1"/>
            <c:bubble3D val="0"/>
            <c:explosion val="9"/>
            <c:extLst>
              <c:ext xmlns:c16="http://schemas.microsoft.com/office/drawing/2014/chart" uri="{C3380CC4-5D6E-409C-BE32-E72D297353CC}">
                <c16:uniqueId val="{00000001-D62C-44C3-AB78-6A9954B491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2C-44C3-AB78-6A9954B491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2C-44C3-AB78-6A9954B491A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2C-44C3-AB78-6A9954B491A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2C-44C3-AB78-6A9954B491A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D62C-44C3-AB78-6A9954B491A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D62C-44C3-AB78-6A9954B491A6}"/>
              </c:ext>
            </c:extLst>
          </c:dPt>
          <c:dLbls>
            <c:dLbl>
              <c:idx val="0"/>
              <c:layout>
                <c:manualLayout>
                  <c:x val="4.2138218583390466E-2"/>
                  <c:y val="3.483029666030952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62C-44C3-AB78-6A9954B491A6}"/>
                </c:ext>
              </c:extLst>
            </c:dLbl>
            <c:dLbl>
              <c:idx val="1"/>
              <c:layout>
                <c:manualLayout>
                  <c:x val="0.16476748919265566"/>
                  <c:y val="-1.59340120221829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2C-44C3-AB78-6A9954B491A6}"/>
                </c:ext>
              </c:extLst>
            </c:dLbl>
            <c:dLbl>
              <c:idx val="2"/>
              <c:layout>
                <c:manualLayout>
                  <c:x val="-3.4563578406452994E-2"/>
                  <c:y val="3.224674326270077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2C-44C3-AB78-6A9954B491A6}"/>
                </c:ext>
              </c:extLst>
            </c:dLbl>
            <c:dLbl>
              <c:idx val="3"/>
              <c:layout>
                <c:manualLayout>
                  <c:x val="-4.9621008002321353E-2"/>
                  <c:y val="2.09280872423734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2C-44C3-AB78-6A9954B491A6}"/>
                </c:ext>
              </c:extLst>
            </c:dLbl>
            <c:dLbl>
              <c:idx val="4"/>
              <c:layout>
                <c:manualLayout>
                  <c:x val="-7.2308704984180822E-2"/>
                  <c:y val="-4.776691658145420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2C-44C3-AB78-6A9954B491A6}"/>
                </c:ext>
              </c:extLst>
            </c:dLbl>
            <c:dLbl>
              <c:idx val="5"/>
              <c:layout>
                <c:manualLayout>
                  <c:x val="-7.9090964381801895E-2"/>
                  <c:y val="-2.599093661755898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2C-44C3-AB78-6A9954B491A6}"/>
                </c:ext>
              </c:extLst>
            </c:dLbl>
            <c:dLbl>
              <c:idx val="6"/>
              <c:layout>
                <c:manualLayout>
                  <c:x val="1.3141243694548119E-2"/>
                  <c:y val="-3.277865937997126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62C-44C3-AB78-6A9954B491A6}"/>
                </c:ext>
              </c:extLst>
            </c:dLbl>
            <c:dLbl>
              <c:idx val="7"/>
              <c:layout>
                <c:manualLayout>
                  <c:x val="0.15706360394606381"/>
                  <c:y val="-2.509597586228964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62C-44C3-AB78-6A9954B491A6}"/>
                </c:ext>
              </c:extLst>
            </c:dLbl>
            <c:numFmt formatCode="General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解答４!$C$4:$J$4</c:f>
              <c:strCache>
                <c:ptCount val="8"/>
                <c:pt idx="0">
                  <c:v>亜米利加</c:v>
                </c:pt>
                <c:pt idx="1">
                  <c:v>日本</c:v>
                </c:pt>
                <c:pt idx="2">
                  <c:v>独逸</c:v>
                </c:pt>
                <c:pt idx="3">
                  <c:v>伊太利亜</c:v>
                </c:pt>
                <c:pt idx="4">
                  <c:v>英吉利</c:v>
                </c:pt>
                <c:pt idx="5">
                  <c:v>印度</c:v>
                </c:pt>
                <c:pt idx="6">
                  <c:v>仏蘭西</c:v>
                </c:pt>
                <c:pt idx="7">
                  <c:v>露西亜</c:v>
                </c:pt>
              </c:strCache>
            </c:strRef>
          </c:cat>
          <c:val>
            <c:numRef>
              <c:f>解答４!$C$17:$J$17</c:f>
              <c:numCache>
                <c:formatCode>#,##0_ </c:formatCode>
                <c:ptCount val="8"/>
                <c:pt idx="0">
                  <c:v>17520000</c:v>
                </c:pt>
                <c:pt idx="1">
                  <c:v>8240000</c:v>
                </c:pt>
                <c:pt idx="2">
                  <c:v>5940000</c:v>
                </c:pt>
                <c:pt idx="3">
                  <c:v>2930000</c:v>
                </c:pt>
                <c:pt idx="4">
                  <c:v>2790000</c:v>
                </c:pt>
                <c:pt idx="5">
                  <c:v>2260000</c:v>
                </c:pt>
                <c:pt idx="6">
                  <c:v>2120000</c:v>
                </c:pt>
                <c:pt idx="7">
                  <c:v>860000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2C-44C3-AB78-6A9954B491A6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>
        <a:lumMod val="7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分担金推移</a:t>
            </a:r>
          </a:p>
        </c:rich>
      </c:tx>
      <c:layout>
        <c:manualLayout>
          <c:xMode val="edge"/>
          <c:yMode val="edge"/>
          <c:x val="0.36607249253770385"/>
          <c:y val="3.1707317073170732E-2"/>
        </c:manualLayout>
      </c:layout>
      <c:overlay val="0"/>
      <c:spPr>
        <a:solidFill>
          <a:srgbClr val="00000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90515981084858"/>
          <c:y val="0.15365853658536585"/>
          <c:w val="0.56250163487500837"/>
          <c:h val="0.51463414634146343"/>
        </c:manualLayout>
      </c:layout>
      <c:lineChart>
        <c:grouping val="standard"/>
        <c:varyColors val="0"/>
        <c:ser>
          <c:idx val="0"/>
          <c:order val="0"/>
          <c:tx>
            <c:strRef>
              <c:f>解答４!$C$4</c:f>
              <c:strCache>
                <c:ptCount val="1"/>
                <c:pt idx="0">
                  <c:v>亜米利加</c:v>
                </c:pt>
              </c:strCache>
            </c:strRef>
          </c:tx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(解答４!$C$5:$C$6,解答４!$C$8:$C$9,解答４!$C$11:$C$12,解答４!$C$14:$C$15)</c:f>
              <c:numCache>
                <c:formatCode>#,##0_ </c:formatCode>
                <c:ptCount val="8"/>
                <c:pt idx="0">
                  <c:v>2100000</c:v>
                </c:pt>
                <c:pt idx="1">
                  <c:v>2150000</c:v>
                </c:pt>
                <c:pt idx="2">
                  <c:v>2110000</c:v>
                </c:pt>
                <c:pt idx="3">
                  <c:v>2220000</c:v>
                </c:pt>
                <c:pt idx="4">
                  <c:v>2210000</c:v>
                </c:pt>
                <c:pt idx="5">
                  <c:v>2200000</c:v>
                </c:pt>
                <c:pt idx="6">
                  <c:v>2250000</c:v>
                </c:pt>
                <c:pt idx="7">
                  <c:v>2280000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17-499A-B569-F862C269080B}"/>
            </c:ext>
          </c:extLst>
        </c:ser>
        <c:ser>
          <c:idx val="1"/>
          <c:order val="1"/>
          <c:tx>
            <c:strRef>
              <c:f>解答４!$D$4</c:f>
              <c:strCache>
                <c:ptCount val="1"/>
                <c:pt idx="0">
                  <c:v>日本</c:v>
                </c:pt>
              </c:strCache>
            </c:strRef>
          </c:tx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(解答４!$D$5:$D$6,解答４!$D$8:$D$9,解答４!$D$11:$D$12,解答４!$D$14:$D$15)</c:f>
              <c:numCache>
                <c:formatCode>#,##0_ </c:formatCode>
                <c:ptCount val="8"/>
                <c:pt idx="0">
                  <c:v>1050000</c:v>
                </c:pt>
                <c:pt idx="1">
                  <c:v>1070000</c:v>
                </c:pt>
                <c:pt idx="2">
                  <c:v>1030000</c:v>
                </c:pt>
                <c:pt idx="3">
                  <c:v>1060000</c:v>
                </c:pt>
                <c:pt idx="4">
                  <c:v>1050000</c:v>
                </c:pt>
                <c:pt idx="5">
                  <c:v>1020000</c:v>
                </c:pt>
                <c:pt idx="6">
                  <c:v>1000000</c:v>
                </c:pt>
                <c:pt idx="7">
                  <c:v>960000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17-499A-B569-F862C269080B}"/>
            </c:ext>
          </c:extLst>
        </c:ser>
        <c:ser>
          <c:idx val="2"/>
          <c:order val="2"/>
          <c:tx>
            <c:strRef>
              <c:f>解答４!$E$4</c:f>
              <c:strCache>
                <c:ptCount val="1"/>
                <c:pt idx="0">
                  <c:v>独逸</c:v>
                </c:pt>
              </c:strCache>
            </c:strRef>
          </c:tx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(解答４!$E$5:$E$6,解答４!$E$8:$E$9,解答４!$E$11:$E$12,解答４!$E$14:$E$15)</c:f>
              <c:numCache>
                <c:formatCode>#,##0_ </c:formatCode>
                <c:ptCount val="8"/>
                <c:pt idx="0">
                  <c:v>680000</c:v>
                </c:pt>
                <c:pt idx="1">
                  <c:v>670000</c:v>
                </c:pt>
                <c:pt idx="2">
                  <c:v>660000</c:v>
                </c:pt>
                <c:pt idx="3">
                  <c:v>700000</c:v>
                </c:pt>
                <c:pt idx="4">
                  <c:v>760000</c:v>
                </c:pt>
                <c:pt idx="5">
                  <c:v>810000</c:v>
                </c:pt>
                <c:pt idx="6">
                  <c:v>840000</c:v>
                </c:pt>
                <c:pt idx="7">
                  <c:v>820000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17-499A-B569-F862C269080B}"/>
            </c:ext>
          </c:extLst>
        </c:ser>
        <c:ser>
          <c:idx val="3"/>
          <c:order val="3"/>
          <c:tx>
            <c:strRef>
              <c:f>解答４!$F$4</c:f>
              <c:strCache>
                <c:ptCount val="1"/>
                <c:pt idx="0">
                  <c:v>伊太利亜</c:v>
                </c:pt>
              </c:strCache>
            </c:strRef>
          </c:tx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(解答４!$F$5:$F$6,解答４!$F$8:$F$9,解答４!$F$11:$F$12,解答４!$F$14:$F$15)</c:f>
              <c:numCache>
                <c:formatCode>#,##0_ </c:formatCode>
                <c:ptCount val="8"/>
                <c:pt idx="0">
                  <c:v>410000</c:v>
                </c:pt>
                <c:pt idx="1">
                  <c:v>370000</c:v>
                </c:pt>
                <c:pt idx="2">
                  <c:v>430000</c:v>
                </c:pt>
                <c:pt idx="3">
                  <c:v>400000</c:v>
                </c:pt>
                <c:pt idx="4">
                  <c:v>350000</c:v>
                </c:pt>
                <c:pt idx="5">
                  <c:v>340000</c:v>
                </c:pt>
                <c:pt idx="6">
                  <c:v>310000</c:v>
                </c:pt>
                <c:pt idx="7">
                  <c:v>320000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17-499A-B569-F862C269080B}"/>
            </c:ext>
          </c:extLst>
        </c:ser>
        <c:ser>
          <c:idx val="4"/>
          <c:order val="4"/>
          <c:tx>
            <c:strRef>
              <c:f>解答４!$G$4</c:f>
              <c:strCache>
                <c:ptCount val="1"/>
                <c:pt idx="0">
                  <c:v>英吉利</c:v>
                </c:pt>
              </c:strCache>
            </c:strRef>
          </c:tx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(解答４!$G$5:$G$6,解答４!$G$8:$G$9,解答４!$G$11:$G$12,解答４!$G$14:$G$15)</c:f>
              <c:numCache>
                <c:formatCode>#,##0_ </c:formatCode>
                <c:ptCount val="8"/>
                <c:pt idx="0">
                  <c:v>340000</c:v>
                </c:pt>
                <c:pt idx="1">
                  <c:v>320000</c:v>
                </c:pt>
                <c:pt idx="2">
                  <c:v>330000</c:v>
                </c:pt>
                <c:pt idx="3">
                  <c:v>340000</c:v>
                </c:pt>
                <c:pt idx="4">
                  <c:v>350000</c:v>
                </c:pt>
                <c:pt idx="5">
                  <c:v>410000</c:v>
                </c:pt>
                <c:pt idx="6">
                  <c:v>370000</c:v>
                </c:pt>
                <c:pt idx="7">
                  <c:v>330000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B17-499A-B569-F862C269080B}"/>
            </c:ext>
          </c:extLst>
        </c:ser>
        <c:ser>
          <c:idx val="5"/>
          <c:order val="5"/>
          <c:tx>
            <c:strRef>
              <c:f>解答４!$H$4</c:f>
              <c:strCache>
                <c:ptCount val="1"/>
                <c:pt idx="0">
                  <c:v>印度</c:v>
                </c:pt>
              </c:strCache>
            </c:strRef>
          </c:tx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(解答４!$H$5:$H$6,解答４!$H$8:$H$9,解答４!$H$11:$H$12,解答４!$H$14:$H$15)</c:f>
              <c:numCache>
                <c:formatCode>#,##0_ </c:formatCode>
                <c:ptCount val="8"/>
                <c:pt idx="0">
                  <c:v>320000</c:v>
                </c:pt>
                <c:pt idx="1">
                  <c:v>320000</c:v>
                </c:pt>
                <c:pt idx="2">
                  <c:v>330000</c:v>
                </c:pt>
                <c:pt idx="3">
                  <c:v>280000</c:v>
                </c:pt>
                <c:pt idx="4">
                  <c:v>250000</c:v>
                </c:pt>
                <c:pt idx="5">
                  <c:v>240000</c:v>
                </c:pt>
                <c:pt idx="6">
                  <c:v>250000</c:v>
                </c:pt>
                <c:pt idx="7">
                  <c:v>270000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17-499A-B569-F862C269080B}"/>
            </c:ext>
          </c:extLst>
        </c:ser>
        <c:ser>
          <c:idx val="6"/>
          <c:order val="6"/>
          <c:tx>
            <c:strRef>
              <c:f>解答４!$I$4</c:f>
              <c:strCache>
                <c:ptCount val="1"/>
                <c:pt idx="0">
                  <c:v>仏蘭西</c:v>
                </c:pt>
              </c:strCache>
            </c:strRef>
          </c:tx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(解答４!$I$5:$I$6,解答４!$I$8:$I$9,解答４!$I$11:$I$12,解答４!$I$14:$I$15)</c:f>
              <c:numCache>
                <c:formatCode>#,##0_ </c:formatCode>
                <c:ptCount val="8"/>
                <c:pt idx="0">
                  <c:v>290000</c:v>
                </c:pt>
                <c:pt idx="1">
                  <c:v>290000</c:v>
                </c:pt>
                <c:pt idx="2">
                  <c:v>280000</c:v>
                </c:pt>
                <c:pt idx="3">
                  <c:v>260000</c:v>
                </c:pt>
                <c:pt idx="4">
                  <c:v>220000</c:v>
                </c:pt>
                <c:pt idx="5">
                  <c:v>270000</c:v>
                </c:pt>
                <c:pt idx="6">
                  <c:v>230000</c:v>
                </c:pt>
                <c:pt idx="7">
                  <c:v>280000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17-499A-B569-F862C269080B}"/>
            </c:ext>
          </c:extLst>
        </c:ser>
        <c:ser>
          <c:idx val="7"/>
          <c:order val="7"/>
          <c:tx>
            <c:strRef>
              <c:f>解答４!$J$4</c:f>
              <c:strCache>
                <c:ptCount val="1"/>
                <c:pt idx="0">
                  <c:v>露西亜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(解答４!$B$5:$B$6,解答４!$B$8:$B$9,解答４!$B$11:$B$12,解答４!$B$14:$B$15)</c:f>
              <c:strCache>
                <c:ptCount val="8"/>
                <c:pt idx="0">
                  <c:v>2003年度前期</c:v>
                </c:pt>
                <c:pt idx="1">
                  <c:v>2003年度後期</c:v>
                </c:pt>
                <c:pt idx="2">
                  <c:v>2004年度前期</c:v>
                </c:pt>
                <c:pt idx="3">
                  <c:v>2004年度後期</c:v>
                </c:pt>
                <c:pt idx="4">
                  <c:v>2005年度前期</c:v>
                </c:pt>
                <c:pt idx="5">
                  <c:v>2005年度後期</c:v>
                </c:pt>
                <c:pt idx="6">
                  <c:v>2006年度前期</c:v>
                </c:pt>
                <c:pt idx="7">
                  <c:v>2006年度後期</c:v>
                </c:pt>
              </c:strCache>
            </c:strRef>
          </c:cat>
          <c:val>
            <c:numRef>
              <c:f>(解答４!$J$5:$J$6,解答４!$J$8:$J$9,解答４!$J$11:$J$12,解答４!$J$14:$J$15)</c:f>
              <c:numCache>
                <c:formatCode>#,##0_ </c:formatCode>
                <c:ptCount val="8"/>
                <c:pt idx="0">
                  <c:v>120000</c:v>
                </c:pt>
                <c:pt idx="1">
                  <c:v>90000</c:v>
                </c:pt>
                <c:pt idx="2">
                  <c:v>100000</c:v>
                </c:pt>
                <c:pt idx="3">
                  <c:v>120000</c:v>
                </c:pt>
                <c:pt idx="4">
                  <c:v>130000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17-499A-B569-F862C2690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534016"/>
        <c:axId val="106535936"/>
      </c:lineChart>
      <c:catAx>
        <c:axId val="1065340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9525">
            <a:noFill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53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535936"/>
        <c:scaling>
          <c:orientation val="minMax"/>
        </c:scaling>
        <c:delete val="0"/>
        <c:axPos val="l"/>
        <c:numFmt formatCode="\$#,##0;\-\$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534016"/>
        <c:crosses val="autoZero"/>
        <c:crossBetween val="between"/>
        <c:dispUnits>
          <c:builtInUnit val="tenThousands"/>
          <c:dispUnitsLbl>
            <c:layout>
              <c:manualLayout>
                <c:xMode val="edge"/>
                <c:yMode val="edge"/>
                <c:x val="4.4642986894841932E-2"/>
                <c:y val="0.15365853658536585"/>
              </c:manualLayout>
            </c:layout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</c:dispUnitsLbl>
        </c:dispUnits>
      </c:valAx>
      <c:spPr>
        <a:solidFill>
          <a:schemeClr val="bg1">
            <a:lumMod val="75000"/>
          </a:schemeClr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214498507540771"/>
          <c:y val="0.25365853658536586"/>
          <c:w val="0.24404832835846924"/>
          <c:h val="0.31463414634146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最高最低気温の変化</a:t>
            </a:r>
          </a:p>
        </c:rich>
      </c:tx>
      <c:layout>
        <c:manualLayout>
          <c:xMode val="edge"/>
          <c:yMode val="edge"/>
          <c:x val="0.35661244298242112"/>
          <c:y val="3.20000833335503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8143550438474"/>
          <c:y val="0.18400047916791451"/>
          <c:w val="0.82615215957594235"/>
          <c:h val="0.53066804861470995"/>
        </c:manualLayout>
      </c:layout>
      <c:lineChart>
        <c:grouping val="standard"/>
        <c:varyColors val="0"/>
        <c:ser>
          <c:idx val="0"/>
          <c:order val="0"/>
          <c:tx>
            <c:strRef>
              <c:f>解答５!$K$5</c:f>
              <c:strCache>
                <c:ptCount val="1"/>
                <c:pt idx="0">
                  <c:v>最高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解答５!$B$6:$B$13</c:f>
              <c:numCache>
                <c:formatCode>m/d;@</c:formatCode>
                <c:ptCount val="8"/>
                <c:pt idx="0">
                  <c:v>38869</c:v>
                </c:pt>
                <c:pt idx="1">
                  <c:v>38876</c:v>
                </c:pt>
                <c:pt idx="2">
                  <c:v>38883</c:v>
                </c:pt>
                <c:pt idx="3">
                  <c:v>38890</c:v>
                </c:pt>
                <c:pt idx="4">
                  <c:v>38897</c:v>
                </c:pt>
                <c:pt idx="5">
                  <c:v>38904</c:v>
                </c:pt>
                <c:pt idx="6">
                  <c:v>38911</c:v>
                </c:pt>
                <c:pt idx="7">
                  <c:v>38918</c:v>
                </c:pt>
              </c:numCache>
            </c:numRef>
          </c:cat>
          <c:val>
            <c:numRef>
              <c:f>解答５!$K$6:$K$13</c:f>
              <c:numCache>
                <c:formatCode>0.0_ </c:formatCode>
                <c:ptCount val="8"/>
                <c:pt idx="0">
                  <c:v>26.7</c:v>
                </c:pt>
                <c:pt idx="1">
                  <c:v>27.1</c:v>
                </c:pt>
                <c:pt idx="2">
                  <c:v>29.1</c:v>
                </c:pt>
                <c:pt idx="3">
                  <c:v>29.199999999999996</c:v>
                </c:pt>
                <c:pt idx="4">
                  <c:v>30.3</c:v>
                </c:pt>
                <c:pt idx="5">
                  <c:v>30.2</c:v>
                </c:pt>
                <c:pt idx="6">
                  <c:v>31.099999999999998</c:v>
                </c:pt>
                <c:pt idx="7">
                  <c:v>29.999999999999996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5C-418B-A17C-496CC8E61236}"/>
            </c:ext>
          </c:extLst>
        </c:ser>
        <c:ser>
          <c:idx val="1"/>
          <c:order val="1"/>
          <c:tx>
            <c:strRef>
              <c:f>解答５!$L$5</c:f>
              <c:strCache>
                <c:ptCount val="1"/>
                <c:pt idx="0">
                  <c:v>最低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解答５!$B$6:$B$13</c:f>
              <c:numCache>
                <c:formatCode>m/d;@</c:formatCode>
                <c:ptCount val="8"/>
                <c:pt idx="0">
                  <c:v>38869</c:v>
                </c:pt>
                <c:pt idx="1">
                  <c:v>38876</c:v>
                </c:pt>
                <c:pt idx="2">
                  <c:v>38883</c:v>
                </c:pt>
                <c:pt idx="3">
                  <c:v>38890</c:v>
                </c:pt>
                <c:pt idx="4">
                  <c:v>38897</c:v>
                </c:pt>
                <c:pt idx="5">
                  <c:v>38904</c:v>
                </c:pt>
                <c:pt idx="6">
                  <c:v>38911</c:v>
                </c:pt>
                <c:pt idx="7">
                  <c:v>38918</c:v>
                </c:pt>
              </c:numCache>
            </c:numRef>
          </c:cat>
          <c:val>
            <c:numRef>
              <c:f>解答５!$L$6:$L$13</c:f>
              <c:numCache>
                <c:formatCode>0.0_ </c:formatCode>
                <c:ptCount val="8"/>
                <c:pt idx="0">
                  <c:v>19.8</c:v>
                </c:pt>
                <c:pt idx="1">
                  <c:v>19.600000000000001</c:v>
                </c:pt>
                <c:pt idx="2">
                  <c:v>19.7</c:v>
                </c:pt>
                <c:pt idx="3">
                  <c:v>18</c:v>
                </c:pt>
                <c:pt idx="4">
                  <c:v>18.7</c:v>
                </c:pt>
                <c:pt idx="5">
                  <c:v>17.899999999999999</c:v>
                </c:pt>
                <c:pt idx="6">
                  <c:v>17.2</c:v>
                </c:pt>
                <c:pt idx="7">
                  <c:v>18.899999999999999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C-418B-A17C-496CC8E612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496576"/>
        <c:axId val="110456832"/>
      </c:lineChart>
      <c:dateAx>
        <c:axId val="109496576"/>
        <c:scaling>
          <c:orientation val="minMax"/>
        </c:scaling>
        <c:delete val="0"/>
        <c:axPos val="b"/>
        <c:numFmt formatCode="m/d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0456832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10456832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℃</a:t>
                </a:r>
              </a:p>
            </c:rich>
          </c:tx>
          <c:layout>
            <c:manualLayout>
              <c:xMode val="edge"/>
              <c:yMode val="edge"/>
              <c:x val="8.618134038741844E-2"/>
              <c:y val="0.11200029166742621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9496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bg1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>
                <a:solidFill>
                  <a:schemeClr val="bg1"/>
                </a:solidFill>
              </a:rPr>
              <a:t>バザー売上結果</a:t>
            </a:r>
          </a:p>
        </c:rich>
      </c:tx>
      <c:layout>
        <c:manualLayout>
          <c:xMode val="edge"/>
          <c:yMode val="edge"/>
          <c:x val="0.34831524372959777"/>
          <c:y val="3.0373831775700934E-2"/>
        </c:manualLayout>
      </c:layout>
      <c:overlay val="0"/>
      <c:spPr>
        <a:solidFill>
          <a:srgbClr val="0070C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4906412589266938"/>
          <c:y val="0.24532710280373832"/>
          <c:w val="0.50374623958742903"/>
          <c:h val="0.62850467289719625"/>
        </c:manualLayout>
      </c:layout>
      <c:radarChart>
        <c:radarStyle val="marker"/>
        <c:varyColors val="0"/>
        <c:ser>
          <c:idx val="0"/>
          <c:order val="0"/>
          <c:tx>
            <c:strRef>
              <c:f>解答６!$G$7</c:f>
              <c:strCache>
                <c:ptCount val="1"/>
                <c:pt idx="0">
                  <c:v>利益</c:v>
                </c:pt>
              </c:strCache>
            </c:strRef>
          </c:tx>
          <c:dLbls>
            <c:dLbl>
              <c:idx val="3"/>
              <c:spPr>
                <a:solidFill>
                  <a:schemeClr val="tx1"/>
                </a:solidFill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546-431C-BE8B-84DD9401DD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解答６!$B$8:$B$13</c:f>
              <c:strCache>
                <c:ptCount val="6"/>
                <c:pt idx="0">
                  <c:v>アイス</c:v>
                </c:pt>
                <c:pt idx="1">
                  <c:v>ジュース</c:v>
                </c:pt>
                <c:pt idx="2">
                  <c:v>お菓子</c:v>
                </c:pt>
                <c:pt idx="3">
                  <c:v>おにぎり</c:v>
                </c:pt>
                <c:pt idx="4">
                  <c:v>うどん</c:v>
                </c:pt>
                <c:pt idx="5">
                  <c:v>タコヤキ</c:v>
                </c:pt>
              </c:strCache>
            </c:strRef>
          </c:cat>
          <c:val>
            <c:numRef>
              <c:f>解答６!$G$8:$G$13</c:f>
              <c:numCache>
                <c:formatCode>"¥"#,##0_);\("¥"#,##0\)</c:formatCode>
                <c:ptCount val="6"/>
                <c:pt idx="0">
                  <c:v>6500</c:v>
                </c:pt>
                <c:pt idx="1">
                  <c:v>9120</c:v>
                </c:pt>
                <c:pt idx="2">
                  <c:v>4000</c:v>
                </c:pt>
                <c:pt idx="3">
                  <c:v>12000</c:v>
                </c:pt>
                <c:pt idx="4">
                  <c:v>13320</c:v>
                </c:pt>
                <c:pt idx="5">
                  <c:v>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46-431C-BE8B-84DD9401DD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90579023"/>
        <c:axId val="1"/>
      </c:radarChart>
      <c:catAx>
        <c:axId val="190579023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¥&quot;#,##0_);\(&quot;¥&quot;#,##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0579023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bg1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>
                <a:solidFill>
                  <a:schemeClr val="bg1"/>
                </a:solidFill>
              </a:rPr>
              <a:t>売上推移</a:t>
            </a:r>
          </a:p>
        </c:rich>
      </c:tx>
      <c:layout>
        <c:manualLayout>
          <c:xMode val="edge"/>
          <c:yMode val="edge"/>
          <c:x val="0.4200687248696669"/>
          <c:y val="3.6303747369235279E-2"/>
        </c:manualLayout>
      </c:layout>
      <c:overlay val="0"/>
      <c:spPr>
        <a:solidFill>
          <a:srgbClr val="FF00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816352798736447"/>
          <c:y val="0.2178224842154117"/>
          <c:w val="0.66156572459230945"/>
          <c:h val="0.56435825455811206"/>
        </c:manualLayout>
      </c:layout>
      <c:lineChart>
        <c:grouping val="standard"/>
        <c:varyColors val="0"/>
        <c:ser>
          <c:idx val="0"/>
          <c:order val="0"/>
          <c:tx>
            <c:strRef>
              <c:f>解答７!$B$8</c:f>
              <c:strCache>
                <c:ptCount val="1"/>
                <c:pt idx="0">
                  <c:v>金鳳花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解答７!$D$8:$G$8</c:f>
              <c:numCache>
                <c:formatCode>#,##0_ </c:formatCode>
                <c:ptCount val="4"/>
                <c:pt idx="0">
                  <c:v>36456</c:v>
                </c:pt>
                <c:pt idx="1">
                  <c:v>38406</c:v>
                </c:pt>
                <c:pt idx="2">
                  <c:v>36442</c:v>
                </c:pt>
                <c:pt idx="3">
                  <c:v>32076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C25-AA3C-1AB00F6E6C30}"/>
            </c:ext>
          </c:extLst>
        </c:ser>
        <c:ser>
          <c:idx val="1"/>
          <c:order val="1"/>
          <c:tx>
            <c:strRef>
              <c:f>解答７!$B$16</c:f>
              <c:strCache>
                <c:ptCount val="1"/>
                <c:pt idx="0">
                  <c:v>屋久杉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解答７!$D$16:$G$16</c:f>
              <c:numCache>
                <c:formatCode>#,##0_ </c:formatCode>
                <c:ptCount val="4"/>
                <c:pt idx="0">
                  <c:v>2157</c:v>
                </c:pt>
                <c:pt idx="1">
                  <c:v>2165</c:v>
                </c:pt>
                <c:pt idx="2">
                  <c:v>2173</c:v>
                </c:pt>
                <c:pt idx="3">
                  <c:v>2152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C25-AA3C-1AB00F6E6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23520"/>
        <c:axId val="116208000"/>
      </c:lineChart>
      <c:catAx>
        <c:axId val="11612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期</a:t>
                </a:r>
              </a:p>
            </c:rich>
          </c:tx>
          <c:layout>
            <c:manualLayout>
              <c:xMode val="edge"/>
              <c:yMode val="edge"/>
              <c:x val="0.80102173851665226"/>
              <c:y val="0.811883804802898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208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08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円</a:t>
                </a:r>
              </a:p>
            </c:rich>
          </c:tx>
          <c:layout>
            <c:manualLayout>
              <c:xMode val="edge"/>
              <c:yMode val="edge"/>
              <c:x val="0.1428573801176195"/>
              <c:y val="0.125412945457358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61235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blipFill dpi="0" rotWithShape="0">
      <a:blip xmlns:r="http://schemas.openxmlformats.org/officeDocument/2006/relationships" r:embed="rId1"/>
      <a:srcRect/>
      <a:tile tx="0" ty="0" sx="100000" sy="100000" flip="none" algn="tl"/>
    </a:blip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成績推移</a:t>
            </a:r>
          </a:p>
        </c:rich>
      </c:tx>
      <c:layout>
        <c:manualLayout>
          <c:xMode val="edge"/>
          <c:yMode val="edge"/>
          <c:x val="0.44570135746606337"/>
          <c:y val="3.6303747369235279E-2"/>
        </c:manualLayout>
      </c:layout>
      <c:overlay val="0"/>
      <c:spPr>
        <a:solidFill>
          <a:srgbClr val="FFFF00"/>
        </a:solidFill>
        <a:ln w="25400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67420814479638E-2"/>
          <c:y val="0.22772350622520313"/>
          <c:w val="0.91742081447963797"/>
          <c:h val="0.52805450718887681"/>
        </c:manualLayout>
      </c:layout>
      <c:lineChart>
        <c:grouping val="standard"/>
        <c:varyColors val="0"/>
        <c:ser>
          <c:idx val="0"/>
          <c:order val="0"/>
          <c:tx>
            <c:strRef>
              <c:f>解答８!$B$10</c:f>
              <c:strCache>
                <c:ptCount val="1"/>
                <c:pt idx="0">
                  <c:v>西　美登里</c:v>
                </c:pt>
              </c:strCache>
            </c:strRef>
          </c:tx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解答８!$C$9:$F$9</c:f>
              <c:strCache>
                <c:ptCount val="4"/>
                <c:pt idx="0">
                  <c:v>３回目</c:v>
                </c:pt>
                <c:pt idx="1">
                  <c:v>４回目</c:v>
                </c:pt>
                <c:pt idx="2">
                  <c:v>５回目</c:v>
                </c:pt>
                <c:pt idx="3">
                  <c:v>６回目</c:v>
                </c:pt>
              </c:strCache>
            </c:strRef>
          </c:cat>
          <c:val>
            <c:numRef>
              <c:f>解答８!$C$10:$F$10</c:f>
              <c:numCache>
                <c:formatCode>General</c:formatCode>
                <c:ptCount val="4"/>
                <c:pt idx="0">
                  <c:v>83</c:v>
                </c:pt>
                <c:pt idx="1">
                  <c:v>91</c:v>
                </c:pt>
                <c:pt idx="2">
                  <c:v>100</c:v>
                </c:pt>
                <c:pt idx="3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C-4A4F-9816-37DDFAA5A7A2}"/>
            </c:ext>
          </c:extLst>
        </c:ser>
        <c:ser>
          <c:idx val="1"/>
          <c:order val="1"/>
          <c:tx>
            <c:strRef>
              <c:f>解答８!$B$11</c:f>
              <c:strCache>
                <c:ptCount val="1"/>
                <c:pt idx="0">
                  <c:v>黒鯛　香織</c:v>
                </c:pt>
              </c:strCache>
            </c:strRef>
          </c:tx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解答８!$C$9:$F$9</c:f>
              <c:strCache>
                <c:ptCount val="4"/>
                <c:pt idx="0">
                  <c:v>３回目</c:v>
                </c:pt>
                <c:pt idx="1">
                  <c:v>４回目</c:v>
                </c:pt>
                <c:pt idx="2">
                  <c:v>５回目</c:v>
                </c:pt>
                <c:pt idx="3">
                  <c:v>６回目</c:v>
                </c:pt>
              </c:strCache>
            </c:strRef>
          </c:cat>
          <c:val>
            <c:numRef>
              <c:f>解答８!$C$11:$F$11</c:f>
              <c:numCache>
                <c:formatCode>General</c:formatCode>
                <c:ptCount val="4"/>
                <c:pt idx="0">
                  <c:v>64</c:v>
                </c:pt>
                <c:pt idx="1">
                  <c:v>72</c:v>
                </c:pt>
                <c:pt idx="2">
                  <c:v>95</c:v>
                </c:pt>
                <c:pt idx="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C-4A4F-9816-37DDFAA5A7A2}"/>
            </c:ext>
          </c:extLst>
        </c:ser>
        <c:ser>
          <c:idx val="2"/>
          <c:order val="2"/>
          <c:tx>
            <c:strRef>
              <c:f>解答８!$B$12</c:f>
              <c:strCache>
                <c:ptCount val="1"/>
                <c:pt idx="0">
                  <c:v>細魚　奈津美</c:v>
                </c:pt>
              </c:strCache>
            </c:strRef>
          </c:tx>
          <c:marker>
            <c:symbol val="triangle"/>
            <c:size val="5"/>
            <c:spPr>
              <a:solidFill>
                <a:srgbClr val="FFFF00"/>
              </a:solidFill>
            </c:spPr>
          </c:marker>
          <c:cat>
            <c:strRef>
              <c:f>解答８!$C$9:$F$9</c:f>
              <c:strCache>
                <c:ptCount val="4"/>
                <c:pt idx="0">
                  <c:v>３回目</c:v>
                </c:pt>
                <c:pt idx="1">
                  <c:v>４回目</c:v>
                </c:pt>
                <c:pt idx="2">
                  <c:v>５回目</c:v>
                </c:pt>
                <c:pt idx="3">
                  <c:v>６回目</c:v>
                </c:pt>
              </c:strCache>
            </c:strRef>
          </c:cat>
          <c:val>
            <c:numRef>
              <c:f>解答８!$C$12:$F$12</c:f>
              <c:numCache>
                <c:formatCode>General</c:formatCode>
                <c:ptCount val="4"/>
                <c:pt idx="0">
                  <c:v>51</c:v>
                </c:pt>
                <c:pt idx="1">
                  <c:v>65</c:v>
                </c:pt>
                <c:pt idx="2">
                  <c:v>78</c:v>
                </c:pt>
                <c:pt idx="3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C-4A4F-9816-37DDFAA5A7A2}"/>
            </c:ext>
          </c:extLst>
        </c:ser>
        <c:ser>
          <c:idx val="3"/>
          <c:order val="3"/>
          <c:tx>
            <c:strRef>
              <c:f>解答８!$B$13</c:f>
              <c:strCache>
                <c:ptCount val="1"/>
                <c:pt idx="0">
                  <c:v>秋刀魚　裕輔</c:v>
                </c:pt>
              </c:strCache>
            </c:strRef>
          </c:tx>
          <c:marker>
            <c:symbol val="x"/>
            <c:size val="5"/>
            <c:spPr>
              <a:noFill/>
            </c:spPr>
          </c:marker>
          <c:cat>
            <c:strRef>
              <c:f>解答８!$C$9:$F$9</c:f>
              <c:strCache>
                <c:ptCount val="4"/>
                <c:pt idx="0">
                  <c:v>３回目</c:v>
                </c:pt>
                <c:pt idx="1">
                  <c:v>４回目</c:v>
                </c:pt>
                <c:pt idx="2">
                  <c:v>５回目</c:v>
                </c:pt>
                <c:pt idx="3">
                  <c:v>６回目</c:v>
                </c:pt>
              </c:strCache>
            </c:strRef>
          </c:cat>
          <c:val>
            <c:numRef>
              <c:f>解答８!$C$13:$F$13</c:f>
              <c:numCache>
                <c:formatCode>General</c:formatCode>
                <c:ptCount val="4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C-4A4F-9816-37DDFAA5A7A2}"/>
            </c:ext>
          </c:extLst>
        </c:ser>
        <c:ser>
          <c:idx val="4"/>
          <c:order val="4"/>
          <c:tx>
            <c:strRef>
              <c:f>解答８!$B$14</c:f>
              <c:strCache>
                <c:ptCount val="1"/>
                <c:pt idx="0">
                  <c:v>園村　久子</c:v>
                </c:pt>
              </c:strCache>
            </c:strRef>
          </c:tx>
          <c:marker>
            <c:symbol val="star"/>
            <c:size val="5"/>
            <c:spPr>
              <a:noFill/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解答８!$C$9:$F$9</c:f>
              <c:strCache>
                <c:ptCount val="4"/>
                <c:pt idx="0">
                  <c:v>３回目</c:v>
                </c:pt>
                <c:pt idx="1">
                  <c:v>４回目</c:v>
                </c:pt>
                <c:pt idx="2">
                  <c:v>５回目</c:v>
                </c:pt>
                <c:pt idx="3">
                  <c:v>６回目</c:v>
                </c:pt>
              </c:strCache>
            </c:strRef>
          </c:cat>
          <c:val>
            <c:numRef>
              <c:f>解答８!$C$14:$F$14</c:f>
              <c:numCache>
                <c:formatCode>General</c:formatCode>
                <c:ptCount val="4"/>
                <c:pt idx="0">
                  <c:v>71</c:v>
                </c:pt>
                <c:pt idx="1">
                  <c:v>55</c:v>
                </c:pt>
                <c:pt idx="2">
                  <c:v>52</c:v>
                </c:pt>
                <c:pt idx="3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AC-4A4F-9816-37DDFAA5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26976"/>
        <c:axId val="34928896"/>
      </c:lineChart>
      <c:catAx>
        <c:axId val="34926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模擬試験</a:t>
                </a:r>
              </a:p>
            </c:rich>
          </c:tx>
          <c:layout>
            <c:manualLayout>
              <c:xMode val="edge"/>
              <c:yMode val="edge"/>
              <c:x val="0.91742081447963797"/>
              <c:y val="0.795382101453245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2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4928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得点</a:t>
                </a:r>
              </a:p>
            </c:rich>
          </c:tx>
          <c:layout>
            <c:manualLayout>
              <c:xMode val="edge"/>
              <c:yMode val="edge"/>
              <c:x val="2.2624434389140271E-2"/>
              <c:y val="0.122112604787427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4926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266968325791855"/>
          <c:y val="0.90099300289102102"/>
          <c:w val="0.64479638009049778"/>
          <c:h val="7.590783540840104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00"/>
    </a:soli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chemeClr val="bg1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>
                <a:solidFill>
                  <a:schemeClr val="bg1"/>
                </a:solidFill>
              </a:rPr>
              <a:t>販売推移</a:t>
            </a:r>
          </a:p>
        </c:rich>
      </c:tx>
      <c:layout>
        <c:manualLayout>
          <c:xMode val="edge"/>
          <c:yMode val="edge"/>
          <c:x val="0.44128553770086526"/>
          <c:y val="3.3333416800422677E-2"/>
        </c:manualLayout>
      </c:layout>
      <c:overlay val="0"/>
      <c:spPr>
        <a:solidFill>
          <a:srgbClr val="00B050"/>
        </a:solidFill>
        <a:ln w="3175">
          <a:solidFill>
            <a:srgbClr val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742892459826947"/>
          <c:y val="0.22564159064901504"/>
          <c:w val="0.84919653893695923"/>
          <c:h val="0.59743739342296032"/>
        </c:manualLayout>
      </c:layout>
      <c:lineChart>
        <c:grouping val="standard"/>
        <c:varyColors val="0"/>
        <c:ser>
          <c:idx val="0"/>
          <c:order val="0"/>
          <c:tx>
            <c:strRef>
              <c:f>解答９!$C$5</c:f>
              <c:strCache>
                <c:ptCount val="1"/>
                <c:pt idx="0">
                  <c:v>アイスクリーム</c:v>
                </c:pt>
              </c:strCache>
            </c:strRef>
          </c:tx>
          <c:marker>
            <c:symbol val="diamond"/>
            <c:size val="5"/>
            <c:spPr>
              <a:solidFill>
                <a:srgbClr val="000080"/>
              </a:solidFill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解答９!$D$4:$G$4</c:f>
              <c:strCache>
                <c:ptCount val="4"/>
                <c:pt idx="0">
                  <c:v>１週目</c:v>
                </c:pt>
                <c:pt idx="1">
                  <c:v>２週目</c:v>
                </c:pt>
                <c:pt idx="2">
                  <c:v>３週目</c:v>
                </c:pt>
                <c:pt idx="3">
                  <c:v>４週目</c:v>
                </c:pt>
              </c:strCache>
            </c:strRef>
          </c:cat>
          <c:val>
            <c:numRef>
              <c:f>解答９!$D$5:$G$5</c:f>
              <c:numCache>
                <c:formatCode>#,##0_);[Red]\(#,##0\)</c:formatCode>
                <c:ptCount val="4"/>
                <c:pt idx="0">
                  <c:v>889600</c:v>
                </c:pt>
                <c:pt idx="1">
                  <c:v>718686</c:v>
                </c:pt>
                <c:pt idx="2">
                  <c:v>975706</c:v>
                </c:pt>
                <c:pt idx="3">
                  <c:v>1419888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F4-4FCE-8F03-EA9080BA7AFF}"/>
            </c:ext>
          </c:extLst>
        </c:ser>
        <c:ser>
          <c:idx val="1"/>
          <c:order val="1"/>
          <c:tx>
            <c:strRef>
              <c:f>解答９!$C$6</c:f>
              <c:strCache>
                <c:ptCount val="1"/>
                <c:pt idx="0">
                  <c:v>シュークリーム</c:v>
                </c:pt>
              </c:strCache>
            </c:strRef>
          </c:tx>
          <c:marker>
            <c:symbol val="square"/>
            <c:size val="5"/>
            <c:spPr>
              <a:solidFill>
                <a:srgbClr val="FF00FF"/>
              </a:solidFill>
            </c:spPr>
          </c:marker>
          <c:cat>
            <c:strRef>
              <c:f>解答９!$D$4:$G$4</c:f>
              <c:strCache>
                <c:ptCount val="4"/>
                <c:pt idx="0">
                  <c:v>１週目</c:v>
                </c:pt>
                <c:pt idx="1">
                  <c:v>２週目</c:v>
                </c:pt>
                <c:pt idx="2">
                  <c:v>３週目</c:v>
                </c:pt>
                <c:pt idx="3">
                  <c:v>４週目</c:v>
                </c:pt>
              </c:strCache>
            </c:strRef>
          </c:cat>
          <c:val>
            <c:numRef>
              <c:f>解答９!$D$6:$G$6</c:f>
              <c:numCache>
                <c:formatCode>#,##0_);[Red]\(#,##0\)</c:formatCode>
                <c:ptCount val="4"/>
                <c:pt idx="0">
                  <c:v>458500</c:v>
                </c:pt>
                <c:pt idx="1">
                  <c:v>304462</c:v>
                </c:pt>
                <c:pt idx="2">
                  <c:v>225975</c:v>
                </c:pt>
                <c:pt idx="3">
                  <c:v>335430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4-4FCE-8F03-EA9080BA7AFF}"/>
            </c:ext>
          </c:extLst>
        </c:ser>
        <c:ser>
          <c:idx val="2"/>
          <c:order val="2"/>
          <c:tx>
            <c:strRef>
              <c:f>解答９!$C$7</c:f>
              <c:strCache>
                <c:ptCount val="1"/>
                <c:pt idx="0">
                  <c:v>いいちこクレープ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解答９!$D$4:$G$4</c:f>
              <c:strCache>
                <c:ptCount val="4"/>
                <c:pt idx="0">
                  <c:v>１週目</c:v>
                </c:pt>
                <c:pt idx="1">
                  <c:v>２週目</c:v>
                </c:pt>
                <c:pt idx="2">
                  <c:v>３週目</c:v>
                </c:pt>
                <c:pt idx="3">
                  <c:v>４週目</c:v>
                </c:pt>
              </c:strCache>
            </c:strRef>
          </c:cat>
          <c:val>
            <c:numRef>
              <c:f>解答９!$D$7:$G$7</c:f>
              <c:numCache>
                <c:formatCode>#,##0_);[Red]\(#,##0\)</c:formatCode>
                <c:ptCount val="4"/>
                <c:pt idx="0">
                  <c:v>25300</c:v>
                </c:pt>
                <c:pt idx="1">
                  <c:v>16614</c:v>
                </c:pt>
                <c:pt idx="2">
                  <c:v>13080</c:v>
                </c:pt>
                <c:pt idx="3">
                  <c:v>15372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F4-4FCE-8F03-EA9080BA7AFF}"/>
            </c:ext>
          </c:extLst>
        </c:ser>
        <c:ser>
          <c:idx val="3"/>
          <c:order val="3"/>
          <c:tx>
            <c:strRef>
              <c:f>解答９!$C$9</c:f>
              <c:strCache>
                <c:ptCount val="1"/>
                <c:pt idx="0">
                  <c:v>レモンソーダ</c:v>
                </c:pt>
              </c:strCache>
            </c:strRef>
          </c:tx>
          <c:marker>
            <c:symbol val="x"/>
            <c:size val="5"/>
            <c:spPr>
              <a:noFill/>
            </c:spPr>
          </c:marker>
          <c:cat>
            <c:strRef>
              <c:f>解答９!$D$4:$G$4</c:f>
              <c:strCache>
                <c:ptCount val="4"/>
                <c:pt idx="0">
                  <c:v>１週目</c:v>
                </c:pt>
                <c:pt idx="1">
                  <c:v>２週目</c:v>
                </c:pt>
                <c:pt idx="2">
                  <c:v>３週目</c:v>
                </c:pt>
                <c:pt idx="3">
                  <c:v>４週目</c:v>
                </c:pt>
              </c:strCache>
            </c:strRef>
          </c:cat>
          <c:val>
            <c:numRef>
              <c:f>解答９!$D$9:$G$9</c:f>
              <c:numCache>
                <c:formatCode>#,##0_);[Red]\(#,##0\)</c:formatCode>
                <c:ptCount val="4"/>
                <c:pt idx="0">
                  <c:v>1025490</c:v>
                </c:pt>
                <c:pt idx="1">
                  <c:v>765263</c:v>
                </c:pt>
                <c:pt idx="2">
                  <c:v>805094</c:v>
                </c:pt>
                <c:pt idx="3">
                  <c:v>1113730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F4-4FCE-8F03-EA9080BA7AFF}"/>
            </c:ext>
          </c:extLst>
        </c:ser>
        <c:ser>
          <c:idx val="4"/>
          <c:order val="4"/>
          <c:tx>
            <c:strRef>
              <c:f>解答９!$C$10</c:f>
              <c:strCache>
                <c:ptCount val="1"/>
                <c:pt idx="0">
                  <c:v>コラコラコーラ</c:v>
                </c:pt>
              </c:strCache>
            </c:strRef>
          </c:tx>
          <c:marker>
            <c:symbol val="star"/>
            <c:size val="5"/>
            <c:spPr>
              <a:noFill/>
            </c:spPr>
          </c:marker>
          <c:cat>
            <c:strRef>
              <c:f>解答９!$D$4:$G$4</c:f>
              <c:strCache>
                <c:ptCount val="4"/>
                <c:pt idx="0">
                  <c:v>１週目</c:v>
                </c:pt>
                <c:pt idx="1">
                  <c:v>２週目</c:v>
                </c:pt>
                <c:pt idx="2">
                  <c:v>３週目</c:v>
                </c:pt>
                <c:pt idx="3">
                  <c:v>４週目</c:v>
                </c:pt>
              </c:strCache>
            </c:strRef>
          </c:cat>
          <c:val>
            <c:numRef>
              <c:f>解答９!$D$10:$G$10</c:f>
              <c:numCache>
                <c:formatCode>#,##0_);[Red]\(#,##0\)</c:formatCode>
                <c:ptCount val="4"/>
                <c:pt idx="0">
                  <c:v>125600</c:v>
                </c:pt>
                <c:pt idx="1">
                  <c:v>109598</c:v>
                </c:pt>
                <c:pt idx="2">
                  <c:v>108027</c:v>
                </c:pt>
                <c:pt idx="3">
                  <c:v>160188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F4-4FCE-8F03-EA9080BA7AFF}"/>
            </c:ext>
          </c:extLst>
        </c:ser>
        <c:ser>
          <c:idx val="5"/>
          <c:order val="5"/>
          <c:tx>
            <c:strRef>
              <c:f>解答９!$C$11</c:f>
              <c:strCache>
                <c:ptCount val="1"/>
                <c:pt idx="0">
                  <c:v>水色炭酸砂糖水</c:v>
                </c:pt>
              </c:strCache>
            </c:strRef>
          </c:tx>
          <c:marker>
            <c:symbol val="circle"/>
            <c:size val="5"/>
            <c:spPr>
              <a:solidFill>
                <a:srgbClr val="800000"/>
              </a:solidFill>
            </c:spPr>
          </c:marker>
          <c:cat>
            <c:strRef>
              <c:f>解答９!$D$4:$G$4</c:f>
              <c:strCache>
                <c:ptCount val="4"/>
                <c:pt idx="0">
                  <c:v>１週目</c:v>
                </c:pt>
                <c:pt idx="1">
                  <c:v>２週目</c:v>
                </c:pt>
                <c:pt idx="2">
                  <c:v>３週目</c:v>
                </c:pt>
                <c:pt idx="3">
                  <c:v>４週目</c:v>
                </c:pt>
              </c:strCache>
            </c:strRef>
          </c:cat>
          <c:val>
            <c:numRef>
              <c:f>解答９!$D$11:$G$11</c:f>
              <c:numCache>
                <c:formatCode>#,##0_);[Red]\(#,##0\)</c:formatCode>
                <c:ptCount val="4"/>
                <c:pt idx="0">
                  <c:v>56700</c:v>
                </c:pt>
                <c:pt idx="1">
                  <c:v>80151</c:v>
                </c:pt>
                <c:pt idx="2">
                  <c:v>102420</c:v>
                </c:pt>
                <c:pt idx="3">
                  <c:v>90019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F4-4FCE-8F03-EA9080BA7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45920"/>
        <c:axId val="36947840"/>
      </c:lineChart>
      <c:catAx>
        <c:axId val="36945920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47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4784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円</a:t>
                </a:r>
              </a:p>
            </c:rich>
          </c:tx>
          <c:layout>
            <c:manualLayout>
              <c:xMode val="edge"/>
              <c:yMode val="edge"/>
              <c:x val="9.5179233621755246E-2"/>
              <c:y val="0.153846539078873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459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chemeClr val="bg1"/>
        </a:solidFill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22</xdr:row>
      <xdr:rowOff>9525</xdr:rowOff>
    </xdr:from>
    <xdr:to>
      <xdr:col>12</xdr:col>
      <xdr:colOff>685800</xdr:colOff>
      <xdr:row>44</xdr:row>
      <xdr:rowOff>133350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9525</xdr:rowOff>
    </xdr:from>
    <xdr:to>
      <xdr:col>10</xdr:col>
      <xdr:colOff>800100</xdr:colOff>
      <xdr:row>39</xdr:row>
      <xdr:rowOff>152400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40</xdr:row>
      <xdr:rowOff>28575</xdr:rowOff>
    </xdr:from>
    <xdr:to>
      <xdr:col>5</xdr:col>
      <xdr:colOff>781050</xdr:colOff>
      <xdr:row>63</xdr:row>
      <xdr:rowOff>0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</xdr:colOff>
      <xdr:row>40</xdr:row>
      <xdr:rowOff>28575</xdr:rowOff>
    </xdr:from>
    <xdr:to>
      <xdr:col>9</xdr:col>
      <xdr:colOff>790575</xdr:colOff>
      <xdr:row>62</xdr:row>
      <xdr:rowOff>161925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9525</xdr:rowOff>
    </xdr:from>
    <xdr:to>
      <xdr:col>12</xdr:col>
      <xdr:colOff>704850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13</xdr:row>
      <xdr:rowOff>28575</xdr:rowOff>
    </xdr:from>
    <xdr:to>
      <xdr:col>7</xdr:col>
      <xdr:colOff>628650</xdr:colOff>
      <xdr:row>36</xdr:row>
      <xdr:rowOff>152400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17</xdr:row>
      <xdr:rowOff>19050</xdr:rowOff>
    </xdr:from>
    <xdr:to>
      <xdr:col>10</xdr:col>
      <xdr:colOff>400050</xdr:colOff>
      <xdr:row>33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9525</xdr:rowOff>
    </xdr:from>
    <xdr:to>
      <xdr:col>12</xdr:col>
      <xdr:colOff>0</xdr:colOff>
      <xdr:row>35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16</xdr:row>
      <xdr:rowOff>19050</xdr:rowOff>
    </xdr:from>
    <xdr:to>
      <xdr:col>11</xdr:col>
      <xdr:colOff>647700</xdr:colOff>
      <xdr:row>37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0</xdr:rowOff>
    </xdr:from>
    <xdr:to>
      <xdr:col>10</xdr:col>
      <xdr:colOff>0</xdr:colOff>
      <xdr:row>42</xdr:row>
      <xdr:rowOff>114300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0.01715</cdr:x>
      <cdr:y>0.91559</cdr:y>
    </cdr:from>
    <cdr:to>
      <cdr:x>0.15525</cdr:x>
      <cdr:y>0.96407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723" y="3413092"/>
          <a:ext cx="769501" cy="180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合格は８０点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1"/>
  <sheetViews>
    <sheetView tabSelected="1" workbookViewId="0"/>
  </sheetViews>
  <sheetFormatPr defaultRowHeight="13.5" x14ac:dyDescent="0.15"/>
  <cols>
    <col min="1" max="1" width="2.625" customWidth="1"/>
    <col min="2" max="2" width="5.625" customWidth="1"/>
    <col min="3" max="3" width="18.625" customWidth="1"/>
    <col min="4" max="12" width="7.625" customWidth="1"/>
    <col min="13" max="13" width="9.625" customWidth="1"/>
  </cols>
  <sheetData>
    <row r="1" spans="1:13" ht="15" customHeight="1" x14ac:dyDescent="0.15">
      <c r="A1" t="s">
        <v>141</v>
      </c>
    </row>
    <row r="2" spans="1:13" ht="15" customHeight="1" x14ac:dyDescent="0.15">
      <c r="B2" s="258" t="s">
        <v>0</v>
      </c>
      <c r="C2" s="258"/>
      <c r="D2" s="258"/>
      <c r="E2" s="258"/>
      <c r="F2" s="258"/>
    </row>
    <row r="3" spans="1:13" ht="15" customHeight="1" x14ac:dyDescent="0.15">
      <c r="B3" s="258"/>
      <c r="C3" s="258"/>
      <c r="D3" s="258"/>
      <c r="E3" s="258"/>
      <c r="F3" s="258"/>
    </row>
    <row r="4" spans="1:13" ht="15" customHeight="1" x14ac:dyDescent="0.15"/>
    <row r="5" spans="1:13" ht="15" customHeight="1" thickBot="1" x14ac:dyDescent="0.2">
      <c r="M5" s="1" t="s">
        <v>1</v>
      </c>
    </row>
    <row r="6" spans="1:13" ht="15.95" customHeight="1" x14ac:dyDescent="0.15">
      <c r="B6" s="259" t="s">
        <v>2</v>
      </c>
      <c r="C6" s="2" t="s">
        <v>3</v>
      </c>
      <c r="D6" s="261" t="s">
        <v>4</v>
      </c>
      <c r="E6" s="261"/>
      <c r="F6" s="261"/>
      <c r="G6" s="261"/>
      <c r="H6" s="261"/>
      <c r="I6" s="262"/>
      <c r="J6" s="263" t="s">
        <v>5</v>
      </c>
      <c r="K6" s="261"/>
      <c r="L6" s="261"/>
      <c r="M6" s="264"/>
    </row>
    <row r="7" spans="1:13" ht="15.95" customHeight="1" thickBot="1" x14ac:dyDescent="0.2">
      <c r="B7" s="260"/>
      <c r="C7" s="3"/>
      <c r="D7" s="3" t="s">
        <v>6</v>
      </c>
      <c r="E7" s="3" t="s">
        <v>7</v>
      </c>
      <c r="F7" s="3" t="s">
        <v>8</v>
      </c>
      <c r="G7" s="3" t="s">
        <v>9</v>
      </c>
      <c r="H7" s="3" t="s">
        <v>10</v>
      </c>
      <c r="I7" s="4" t="s">
        <v>11</v>
      </c>
      <c r="J7" s="5" t="s">
        <v>12</v>
      </c>
      <c r="K7" s="3" t="s">
        <v>13</v>
      </c>
      <c r="L7" s="3" t="s">
        <v>14</v>
      </c>
      <c r="M7" s="6" t="s">
        <v>15</v>
      </c>
    </row>
    <row r="8" spans="1:13" ht="15.95" customHeight="1" x14ac:dyDescent="0.15">
      <c r="B8" s="265" t="s">
        <v>16</v>
      </c>
      <c r="C8" s="7" t="s">
        <v>17</v>
      </c>
      <c r="D8" s="8">
        <v>5030</v>
      </c>
      <c r="E8" s="8">
        <v>3540</v>
      </c>
      <c r="F8" s="8">
        <v>4630</v>
      </c>
      <c r="G8" s="8">
        <v>3340</v>
      </c>
      <c r="H8" s="8">
        <v>5560</v>
      </c>
      <c r="I8" s="9">
        <v>4540</v>
      </c>
      <c r="J8" s="10">
        <f>SUM(D8:I8)</f>
        <v>26640</v>
      </c>
      <c r="K8" s="11">
        <f>ROUND(J8/$J$19,3)</f>
        <v>0.216</v>
      </c>
      <c r="L8" s="8">
        <f>AVERAGE(D8:I8)</f>
        <v>4440</v>
      </c>
      <c r="M8" s="12" t="str">
        <f>IF(K8&lt;=0.1,"販売不調","")</f>
        <v/>
      </c>
    </row>
    <row r="9" spans="1:13" ht="15.95" customHeight="1" x14ac:dyDescent="0.15">
      <c r="B9" s="266"/>
      <c r="C9" s="13" t="s">
        <v>18</v>
      </c>
      <c r="D9" s="14">
        <v>1460</v>
      </c>
      <c r="E9" s="14">
        <v>1780</v>
      </c>
      <c r="F9" s="14">
        <v>1040</v>
      </c>
      <c r="G9" s="14">
        <v>1420</v>
      </c>
      <c r="H9" s="14">
        <v>1920</v>
      </c>
      <c r="I9" s="15">
        <v>1490</v>
      </c>
      <c r="J9" s="16">
        <f t="shared" ref="J9:J18" si="0">SUM(D9:I9)</f>
        <v>9110</v>
      </c>
      <c r="K9" s="17">
        <f t="shared" ref="K9:K18" si="1">ROUND(J9/$J$19,3)</f>
        <v>7.3999999999999996E-2</v>
      </c>
      <c r="L9" s="14">
        <f t="shared" ref="L9:L18" si="2">AVERAGE(D9:I9)</f>
        <v>1518.3333333333333</v>
      </c>
      <c r="M9" s="18" t="str">
        <f>IF(K9&lt;=0.1,"販売不調","")</f>
        <v>販売不調</v>
      </c>
    </row>
    <row r="10" spans="1:13" ht="15.95" customHeight="1" x14ac:dyDescent="0.15">
      <c r="B10" s="266"/>
      <c r="C10" s="13" t="s">
        <v>19</v>
      </c>
      <c r="D10" s="14">
        <v>1770</v>
      </c>
      <c r="E10" s="14">
        <v>2390</v>
      </c>
      <c r="F10" s="14">
        <v>1890</v>
      </c>
      <c r="G10" s="14">
        <v>1900</v>
      </c>
      <c r="H10" s="14">
        <v>2190</v>
      </c>
      <c r="I10" s="15">
        <v>2160</v>
      </c>
      <c r="J10" s="16">
        <f t="shared" si="0"/>
        <v>12300</v>
      </c>
      <c r="K10" s="17">
        <f t="shared" si="1"/>
        <v>0.1</v>
      </c>
      <c r="L10" s="14">
        <f t="shared" si="2"/>
        <v>2050</v>
      </c>
      <c r="M10" s="18" t="str">
        <f>IF(K10&lt;=0.1,"販売不調","")</f>
        <v>販売不調</v>
      </c>
    </row>
    <row r="11" spans="1:13" ht="15.95" customHeight="1" x14ac:dyDescent="0.15">
      <c r="B11" s="266"/>
      <c r="C11" s="13" t="s">
        <v>20</v>
      </c>
      <c r="D11" s="14">
        <v>3410</v>
      </c>
      <c r="E11" s="14">
        <v>3170</v>
      </c>
      <c r="F11" s="14">
        <v>3490</v>
      </c>
      <c r="G11" s="14">
        <v>2320</v>
      </c>
      <c r="H11" s="14">
        <v>3800</v>
      </c>
      <c r="I11" s="15">
        <v>2900</v>
      </c>
      <c r="J11" s="16">
        <f t="shared" si="0"/>
        <v>19090</v>
      </c>
      <c r="K11" s="17">
        <f t="shared" si="1"/>
        <v>0.155</v>
      </c>
      <c r="L11" s="14">
        <f t="shared" si="2"/>
        <v>3181.6666666666665</v>
      </c>
      <c r="M11" s="18" t="str">
        <f>IF(K11&lt;=0.1,"販売不調","")</f>
        <v/>
      </c>
    </row>
    <row r="12" spans="1:13" ht="15.95" customHeight="1" thickBot="1" x14ac:dyDescent="0.2">
      <c r="B12" s="267"/>
      <c r="C12" s="19" t="s">
        <v>21</v>
      </c>
      <c r="D12" s="20">
        <f t="shared" ref="D12:I12" si="3">SUM(D8:D11)</f>
        <v>11670</v>
      </c>
      <c r="E12" s="20">
        <f t="shared" si="3"/>
        <v>10880</v>
      </c>
      <c r="F12" s="20">
        <f t="shared" si="3"/>
        <v>11050</v>
      </c>
      <c r="G12" s="20">
        <f t="shared" si="3"/>
        <v>8980</v>
      </c>
      <c r="H12" s="20">
        <f t="shared" si="3"/>
        <v>13470</v>
      </c>
      <c r="I12" s="21">
        <f t="shared" si="3"/>
        <v>11090</v>
      </c>
      <c r="J12" s="22">
        <f t="shared" si="0"/>
        <v>67140</v>
      </c>
      <c r="K12" s="23">
        <f t="shared" si="1"/>
        <v>0.54400000000000004</v>
      </c>
      <c r="L12" s="20">
        <f t="shared" si="2"/>
        <v>11190</v>
      </c>
      <c r="M12" s="24"/>
    </row>
    <row r="13" spans="1:13" ht="15.95" customHeight="1" x14ac:dyDescent="0.15">
      <c r="B13" s="265" t="s">
        <v>22</v>
      </c>
      <c r="C13" s="7" t="s">
        <v>23</v>
      </c>
      <c r="D13" s="8">
        <v>3590</v>
      </c>
      <c r="E13" s="8">
        <v>3980</v>
      </c>
      <c r="F13" s="8">
        <v>3080</v>
      </c>
      <c r="G13" s="8">
        <v>2960</v>
      </c>
      <c r="H13" s="8">
        <v>2430</v>
      </c>
      <c r="I13" s="9">
        <v>1720</v>
      </c>
      <c r="J13" s="10">
        <f t="shared" si="0"/>
        <v>17760</v>
      </c>
      <c r="K13" s="11">
        <f t="shared" si="1"/>
        <v>0.14399999999999999</v>
      </c>
      <c r="L13" s="8">
        <f t="shared" si="2"/>
        <v>2960</v>
      </c>
      <c r="M13" s="12" t="str">
        <f>IF(K13&lt;=0.1,"販売不調","")</f>
        <v/>
      </c>
    </row>
    <row r="14" spans="1:13" ht="15.95" customHeight="1" x14ac:dyDescent="0.15">
      <c r="B14" s="266"/>
      <c r="C14" s="13" t="s">
        <v>24</v>
      </c>
      <c r="D14" s="14">
        <v>1510</v>
      </c>
      <c r="E14" s="14">
        <v>1940</v>
      </c>
      <c r="F14" s="14">
        <v>1430</v>
      </c>
      <c r="G14" s="14">
        <v>1400</v>
      </c>
      <c r="H14" s="14">
        <v>1670</v>
      </c>
      <c r="I14" s="15">
        <v>1020</v>
      </c>
      <c r="J14" s="16">
        <f t="shared" si="0"/>
        <v>8970</v>
      </c>
      <c r="K14" s="17">
        <f t="shared" si="1"/>
        <v>7.2999999999999995E-2</v>
      </c>
      <c r="L14" s="14">
        <f t="shared" si="2"/>
        <v>1495</v>
      </c>
      <c r="M14" s="18" t="str">
        <f>IF(K14&lt;=0.1,"販売不調","")</f>
        <v>販売不調</v>
      </c>
    </row>
    <row r="15" spans="1:13" ht="15.95" customHeight="1" x14ac:dyDescent="0.15">
      <c r="B15" s="266"/>
      <c r="C15" s="13" t="s">
        <v>25</v>
      </c>
      <c r="D15" s="14">
        <v>1380</v>
      </c>
      <c r="E15" s="14">
        <v>1970</v>
      </c>
      <c r="F15" s="14">
        <v>2330</v>
      </c>
      <c r="G15" s="14">
        <v>1840</v>
      </c>
      <c r="H15" s="14">
        <v>980</v>
      </c>
      <c r="I15" s="15">
        <v>2370</v>
      </c>
      <c r="J15" s="16">
        <f t="shared" si="0"/>
        <v>10870</v>
      </c>
      <c r="K15" s="17">
        <f t="shared" si="1"/>
        <v>8.7999999999999995E-2</v>
      </c>
      <c r="L15" s="14">
        <f t="shared" si="2"/>
        <v>1811.6666666666667</v>
      </c>
      <c r="M15" s="18" t="str">
        <f>IF(K15&lt;=0.1,"販売不調","")</f>
        <v>販売不調</v>
      </c>
    </row>
    <row r="16" spans="1:13" ht="15.95" customHeight="1" x14ac:dyDescent="0.15">
      <c r="B16" s="266"/>
      <c r="C16" s="13" t="s">
        <v>26</v>
      </c>
      <c r="D16" s="14">
        <v>890</v>
      </c>
      <c r="E16" s="14">
        <v>1410</v>
      </c>
      <c r="F16" s="14">
        <v>1480</v>
      </c>
      <c r="G16" s="14">
        <v>990</v>
      </c>
      <c r="H16" s="14">
        <v>2420</v>
      </c>
      <c r="I16" s="15">
        <v>710</v>
      </c>
      <c r="J16" s="16">
        <f t="shared" si="0"/>
        <v>7900</v>
      </c>
      <c r="K16" s="17">
        <f t="shared" si="1"/>
        <v>6.4000000000000001E-2</v>
      </c>
      <c r="L16" s="14">
        <f t="shared" si="2"/>
        <v>1316.6666666666667</v>
      </c>
      <c r="M16" s="18" t="str">
        <f>IF(K16&lt;=0.1,"販売不調","")</f>
        <v>販売不調</v>
      </c>
    </row>
    <row r="17" spans="2:13" ht="15.95" customHeight="1" x14ac:dyDescent="0.15">
      <c r="B17" s="266"/>
      <c r="C17" s="13" t="s">
        <v>27</v>
      </c>
      <c r="D17" s="14">
        <v>1130</v>
      </c>
      <c r="E17" s="14">
        <v>1880</v>
      </c>
      <c r="F17" s="14">
        <v>2020</v>
      </c>
      <c r="G17" s="14">
        <v>1710</v>
      </c>
      <c r="H17" s="14">
        <v>2590</v>
      </c>
      <c r="I17" s="15">
        <v>1460</v>
      </c>
      <c r="J17" s="16">
        <f t="shared" si="0"/>
        <v>10790</v>
      </c>
      <c r="K17" s="17">
        <f t="shared" si="1"/>
        <v>8.6999999999999994E-2</v>
      </c>
      <c r="L17" s="14">
        <f t="shared" si="2"/>
        <v>1798.3333333333333</v>
      </c>
      <c r="M17" s="18" t="str">
        <f>IF(K17&lt;=0.1,"販売不調","")</f>
        <v>販売不調</v>
      </c>
    </row>
    <row r="18" spans="2:13" ht="15.95" customHeight="1" thickBot="1" x14ac:dyDescent="0.2">
      <c r="B18" s="267"/>
      <c r="C18" s="19" t="s">
        <v>21</v>
      </c>
      <c r="D18" s="20">
        <f t="shared" ref="D18:I18" si="4">SUM(D13:D17)</f>
        <v>8500</v>
      </c>
      <c r="E18" s="20">
        <f t="shared" si="4"/>
        <v>11180</v>
      </c>
      <c r="F18" s="20">
        <f t="shared" si="4"/>
        <v>10340</v>
      </c>
      <c r="G18" s="20">
        <f t="shared" si="4"/>
        <v>8900</v>
      </c>
      <c r="H18" s="20">
        <f t="shared" si="4"/>
        <v>10090</v>
      </c>
      <c r="I18" s="21">
        <f t="shared" si="4"/>
        <v>7280</v>
      </c>
      <c r="J18" s="22">
        <f t="shared" si="0"/>
        <v>56290</v>
      </c>
      <c r="K18" s="23">
        <f t="shared" si="1"/>
        <v>0.45600000000000002</v>
      </c>
      <c r="L18" s="20">
        <f t="shared" si="2"/>
        <v>9381.6666666666661</v>
      </c>
      <c r="M18" s="24" t="str">
        <f>IF(K18&lt;0.1,"販売不調","")</f>
        <v/>
      </c>
    </row>
    <row r="19" spans="2:13" ht="15.95" customHeight="1" x14ac:dyDescent="0.15">
      <c r="B19" s="252" t="s">
        <v>28</v>
      </c>
      <c r="C19" s="253"/>
      <c r="D19" s="25">
        <f>SUM(D18,D12)</f>
        <v>20170</v>
      </c>
      <c r="E19" s="25">
        <f t="shared" ref="E19:J19" si="5">SUM(E18,E12)</f>
        <v>22060</v>
      </c>
      <c r="F19" s="25">
        <f t="shared" si="5"/>
        <v>21390</v>
      </c>
      <c r="G19" s="25">
        <f t="shared" si="5"/>
        <v>17880</v>
      </c>
      <c r="H19" s="25">
        <f t="shared" si="5"/>
        <v>23560</v>
      </c>
      <c r="I19" s="26">
        <f t="shared" si="5"/>
        <v>18370</v>
      </c>
      <c r="J19" s="27">
        <f t="shared" si="5"/>
        <v>123430</v>
      </c>
      <c r="K19" s="28"/>
      <c r="L19" s="28"/>
      <c r="M19" s="29"/>
    </row>
    <row r="20" spans="2:13" ht="15.95" customHeight="1" x14ac:dyDescent="0.15">
      <c r="B20" s="254" t="s">
        <v>14</v>
      </c>
      <c r="C20" s="255"/>
      <c r="D20" s="30">
        <f>AVERAGE(D8:D11,D13:D17)</f>
        <v>2241.1111111111113</v>
      </c>
      <c r="E20" s="30">
        <f t="shared" ref="E20:J20" si="6">AVERAGE(E8:E11,E13:E17)</f>
        <v>2451.1111111111113</v>
      </c>
      <c r="F20" s="30">
        <f t="shared" si="6"/>
        <v>2376.6666666666665</v>
      </c>
      <c r="G20" s="30">
        <f t="shared" si="6"/>
        <v>1986.6666666666667</v>
      </c>
      <c r="H20" s="30">
        <f t="shared" si="6"/>
        <v>2617.7777777777778</v>
      </c>
      <c r="I20" s="31">
        <f t="shared" si="6"/>
        <v>2041.1111111111111</v>
      </c>
      <c r="J20" s="32">
        <f t="shared" si="6"/>
        <v>13714.444444444445</v>
      </c>
      <c r="K20" s="33"/>
      <c r="L20" s="33"/>
      <c r="M20" s="34"/>
    </row>
    <row r="21" spans="2:13" ht="15.95" customHeight="1" thickBot="1" x14ac:dyDescent="0.2">
      <c r="B21" s="256" t="s">
        <v>29</v>
      </c>
      <c r="C21" s="257"/>
      <c r="D21" s="35">
        <f t="shared" ref="D21:I21" si="7">RANK(D19,$D$19:$I$19,0)</f>
        <v>4</v>
      </c>
      <c r="E21" s="35">
        <f t="shared" si="7"/>
        <v>2</v>
      </c>
      <c r="F21" s="35">
        <f t="shared" si="7"/>
        <v>3</v>
      </c>
      <c r="G21" s="35">
        <f t="shared" si="7"/>
        <v>6</v>
      </c>
      <c r="H21" s="35">
        <f t="shared" si="7"/>
        <v>1</v>
      </c>
      <c r="I21" s="36">
        <f t="shared" si="7"/>
        <v>5</v>
      </c>
      <c r="J21" s="37" t="s">
        <v>30</v>
      </c>
      <c r="K21" s="38"/>
      <c r="L21" s="38"/>
      <c r="M21" s="39"/>
    </row>
  </sheetData>
  <mergeCells count="9">
    <mergeCell ref="J6:M6"/>
    <mergeCell ref="B8:B12"/>
    <mergeCell ref="B13:B18"/>
    <mergeCell ref="B19:C19"/>
    <mergeCell ref="B20:C20"/>
    <mergeCell ref="B21:C21"/>
    <mergeCell ref="B2:F3"/>
    <mergeCell ref="B6:B7"/>
    <mergeCell ref="D6:I6"/>
  </mergeCells>
  <phoneticPr fontId="1"/>
  <printOptions horizontalCentered="1"/>
  <pageMargins left="1.1811023622047245" right="1.1811023622047245" top="1.9685039370078741" bottom="1.9685039370078741" header="0.51181102362204722" footer="0.51181102362204722"/>
  <pageSetup paperSize="9" scale="75" orientation="portrait" horizontalDpi="0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N19"/>
  <sheetViews>
    <sheetView workbookViewId="0"/>
  </sheetViews>
  <sheetFormatPr defaultRowHeight="13.5" x14ac:dyDescent="0.15"/>
  <cols>
    <col min="1" max="1" width="9" style="221"/>
    <col min="2" max="2" width="12.875" style="221" bestFit="1" customWidth="1"/>
    <col min="3" max="3" width="13.75" style="221" bestFit="1" customWidth="1"/>
    <col min="4" max="14" width="6.625" style="221" customWidth="1"/>
    <col min="15" max="16384" width="9" style="221"/>
  </cols>
  <sheetData>
    <row r="1" spans="1:14" x14ac:dyDescent="0.15">
      <c r="A1" t="s">
        <v>141</v>
      </c>
    </row>
    <row r="4" spans="1:14" ht="24" customHeight="1" x14ac:dyDescent="0.15">
      <c r="B4" s="317" t="s">
        <v>215</v>
      </c>
      <c r="C4" s="317"/>
    </row>
    <row r="5" spans="1:14" ht="14.25" thickBot="1" x14ac:dyDescent="0.2"/>
    <row r="6" spans="1:14" x14ac:dyDescent="0.15">
      <c r="B6" s="318" t="s">
        <v>216</v>
      </c>
      <c r="C6" s="312" t="s">
        <v>181</v>
      </c>
      <c r="D6" s="312" t="s">
        <v>182</v>
      </c>
      <c r="E6" s="312"/>
      <c r="F6" s="312"/>
      <c r="G6" s="312"/>
      <c r="H6" s="309"/>
      <c r="I6" s="311" t="s">
        <v>28</v>
      </c>
      <c r="J6" s="312" t="s">
        <v>14</v>
      </c>
      <c r="K6" s="309" t="s">
        <v>74</v>
      </c>
      <c r="L6" s="311" t="s">
        <v>15</v>
      </c>
      <c r="M6" s="312"/>
      <c r="N6" s="309"/>
    </row>
    <row r="7" spans="1:14" x14ac:dyDescent="0.15">
      <c r="B7" s="319"/>
      <c r="C7" s="320"/>
      <c r="D7" s="222" t="s">
        <v>217</v>
      </c>
      <c r="E7" s="222" t="s">
        <v>218</v>
      </c>
      <c r="F7" s="222" t="s">
        <v>219</v>
      </c>
      <c r="G7" s="222" t="s">
        <v>220</v>
      </c>
      <c r="H7" s="223" t="s">
        <v>221</v>
      </c>
      <c r="I7" s="321"/>
      <c r="J7" s="320"/>
      <c r="K7" s="310"/>
      <c r="L7" s="224" t="s">
        <v>183</v>
      </c>
      <c r="M7" s="222" t="s">
        <v>74</v>
      </c>
      <c r="N7" s="223" t="s">
        <v>66</v>
      </c>
    </row>
    <row r="8" spans="1:14" x14ac:dyDescent="0.15">
      <c r="B8" s="225" t="s">
        <v>222</v>
      </c>
      <c r="C8" s="226" t="s">
        <v>223</v>
      </c>
      <c r="D8" s="170">
        <v>20</v>
      </c>
      <c r="E8" s="170">
        <v>20</v>
      </c>
      <c r="F8" s="170">
        <v>18</v>
      </c>
      <c r="G8" s="170">
        <v>20</v>
      </c>
      <c r="H8" s="227">
        <v>20</v>
      </c>
      <c r="I8" s="228">
        <f>SUM(D8:H8)</f>
        <v>98</v>
      </c>
      <c r="J8" s="229">
        <f>AVERAGE(D8:H8)</f>
        <v>19.600000000000001</v>
      </c>
      <c r="K8" s="230">
        <f>MIN(D8:H8)</f>
        <v>18</v>
      </c>
      <c r="L8" s="231" t="str">
        <f>IF(I8&lt;80,"×","")</f>
        <v/>
      </c>
      <c r="M8" s="232" t="str">
        <f>IF(K8&lt;10,"×","")</f>
        <v/>
      </c>
      <c r="N8" s="233" t="str">
        <f>IF(L8&amp;M8&lt;&gt;"","×","")</f>
        <v/>
      </c>
    </row>
    <row r="9" spans="1:14" x14ac:dyDescent="0.15">
      <c r="B9" s="225" t="s">
        <v>224</v>
      </c>
      <c r="C9" s="226" t="s">
        <v>225</v>
      </c>
      <c r="D9" s="170">
        <v>16</v>
      </c>
      <c r="E9" s="170">
        <v>15</v>
      </c>
      <c r="F9" s="170">
        <v>17</v>
      </c>
      <c r="G9" s="170">
        <v>15</v>
      </c>
      <c r="H9" s="227">
        <v>19</v>
      </c>
      <c r="I9" s="228">
        <f t="shared" ref="I9:I17" si="0">SUM(D9:H9)</f>
        <v>82</v>
      </c>
      <c r="J9" s="229">
        <f t="shared" ref="J9:J17" si="1">AVERAGE(D9:H9)</f>
        <v>16.399999999999999</v>
      </c>
      <c r="K9" s="230">
        <f t="shared" ref="K9:K17" si="2">MIN(D9:H9)</f>
        <v>15</v>
      </c>
      <c r="L9" s="231" t="str">
        <f t="shared" ref="L9:L17" si="3">IF(I9&lt;80,"×","")</f>
        <v/>
      </c>
      <c r="M9" s="232" t="str">
        <f t="shared" ref="M9:M17" si="4">IF(K9&lt;10,"×","")</f>
        <v/>
      </c>
      <c r="N9" s="233" t="str">
        <f t="shared" ref="N9:N17" si="5">IF(L9&amp;M9&lt;&gt;"","×","")</f>
        <v/>
      </c>
    </row>
    <row r="10" spans="1:14" x14ac:dyDescent="0.15">
      <c r="B10" s="225" t="s">
        <v>226</v>
      </c>
      <c r="C10" s="226" t="s">
        <v>227</v>
      </c>
      <c r="D10" s="170">
        <v>14</v>
      </c>
      <c r="E10" s="170">
        <v>12</v>
      </c>
      <c r="F10" s="170">
        <v>5</v>
      </c>
      <c r="G10" s="170">
        <v>12</v>
      </c>
      <c r="H10" s="227">
        <v>15</v>
      </c>
      <c r="I10" s="228">
        <f t="shared" si="0"/>
        <v>58</v>
      </c>
      <c r="J10" s="229">
        <f t="shared" si="1"/>
        <v>11.6</v>
      </c>
      <c r="K10" s="230">
        <f t="shared" si="2"/>
        <v>5</v>
      </c>
      <c r="L10" s="231" t="str">
        <f t="shared" si="3"/>
        <v>×</v>
      </c>
      <c r="M10" s="232" t="str">
        <f t="shared" si="4"/>
        <v>×</v>
      </c>
      <c r="N10" s="233" t="str">
        <f t="shared" si="5"/>
        <v>×</v>
      </c>
    </row>
    <row r="11" spans="1:14" x14ac:dyDescent="0.15">
      <c r="B11" s="225" t="s">
        <v>228</v>
      </c>
      <c r="C11" s="226" t="s">
        <v>229</v>
      </c>
      <c r="D11" s="170">
        <v>12</v>
      </c>
      <c r="E11" s="170">
        <v>9</v>
      </c>
      <c r="F11" s="170">
        <v>11</v>
      </c>
      <c r="G11" s="170">
        <v>6</v>
      </c>
      <c r="H11" s="227">
        <v>14</v>
      </c>
      <c r="I11" s="228">
        <f t="shared" si="0"/>
        <v>52</v>
      </c>
      <c r="J11" s="229">
        <f t="shared" si="1"/>
        <v>10.4</v>
      </c>
      <c r="K11" s="230">
        <f t="shared" si="2"/>
        <v>6</v>
      </c>
      <c r="L11" s="231" t="str">
        <f t="shared" si="3"/>
        <v>×</v>
      </c>
      <c r="M11" s="232" t="str">
        <f t="shared" si="4"/>
        <v>×</v>
      </c>
      <c r="N11" s="233" t="str">
        <f t="shared" si="5"/>
        <v>×</v>
      </c>
    </row>
    <row r="12" spans="1:14" x14ac:dyDescent="0.15">
      <c r="B12" s="225" t="s">
        <v>230</v>
      </c>
      <c r="C12" s="226" t="s">
        <v>231</v>
      </c>
      <c r="D12" s="170">
        <v>18</v>
      </c>
      <c r="E12" s="170">
        <v>18</v>
      </c>
      <c r="F12" s="170">
        <v>19</v>
      </c>
      <c r="G12" s="170">
        <v>7</v>
      </c>
      <c r="H12" s="227">
        <v>20</v>
      </c>
      <c r="I12" s="228">
        <f t="shared" si="0"/>
        <v>82</v>
      </c>
      <c r="J12" s="229">
        <f t="shared" si="1"/>
        <v>16.399999999999999</v>
      </c>
      <c r="K12" s="230">
        <f t="shared" si="2"/>
        <v>7</v>
      </c>
      <c r="L12" s="231" t="str">
        <f t="shared" si="3"/>
        <v/>
      </c>
      <c r="M12" s="232" t="str">
        <f t="shared" si="4"/>
        <v>×</v>
      </c>
      <c r="N12" s="233" t="str">
        <f t="shared" si="5"/>
        <v>×</v>
      </c>
    </row>
    <row r="13" spans="1:14" x14ac:dyDescent="0.15">
      <c r="B13" s="225" t="s">
        <v>232</v>
      </c>
      <c r="C13" s="226" t="s">
        <v>233</v>
      </c>
      <c r="D13" s="170">
        <v>17</v>
      </c>
      <c r="E13" s="170">
        <v>18</v>
      </c>
      <c r="F13" s="170">
        <v>8</v>
      </c>
      <c r="G13" s="170">
        <v>17</v>
      </c>
      <c r="H13" s="227">
        <v>20</v>
      </c>
      <c r="I13" s="228">
        <f t="shared" si="0"/>
        <v>80</v>
      </c>
      <c r="J13" s="229">
        <f t="shared" si="1"/>
        <v>16</v>
      </c>
      <c r="K13" s="230">
        <f t="shared" si="2"/>
        <v>8</v>
      </c>
      <c r="L13" s="231" t="str">
        <f t="shared" si="3"/>
        <v/>
      </c>
      <c r="M13" s="232" t="str">
        <f t="shared" si="4"/>
        <v>×</v>
      </c>
      <c r="N13" s="233" t="str">
        <f t="shared" si="5"/>
        <v>×</v>
      </c>
    </row>
    <row r="14" spans="1:14" x14ac:dyDescent="0.15">
      <c r="B14" s="225" t="s">
        <v>234</v>
      </c>
      <c r="C14" s="226" t="s">
        <v>235</v>
      </c>
      <c r="D14" s="170">
        <v>12</v>
      </c>
      <c r="E14" s="170">
        <v>17</v>
      </c>
      <c r="F14" s="170">
        <v>10</v>
      </c>
      <c r="G14" s="170">
        <v>11</v>
      </c>
      <c r="H14" s="227">
        <v>20</v>
      </c>
      <c r="I14" s="228">
        <f t="shared" si="0"/>
        <v>70</v>
      </c>
      <c r="J14" s="229">
        <f t="shared" si="1"/>
        <v>14</v>
      </c>
      <c r="K14" s="230">
        <f t="shared" si="2"/>
        <v>10</v>
      </c>
      <c r="L14" s="231" t="str">
        <f t="shared" si="3"/>
        <v>×</v>
      </c>
      <c r="M14" s="232" t="str">
        <f t="shared" si="4"/>
        <v/>
      </c>
      <c r="N14" s="233" t="str">
        <f t="shared" si="5"/>
        <v>×</v>
      </c>
    </row>
    <row r="15" spans="1:14" x14ac:dyDescent="0.15">
      <c r="B15" s="225" t="s">
        <v>236</v>
      </c>
      <c r="C15" s="226" t="s">
        <v>237</v>
      </c>
      <c r="D15" s="170">
        <v>20</v>
      </c>
      <c r="E15" s="170">
        <v>13</v>
      </c>
      <c r="F15" s="170">
        <v>12</v>
      </c>
      <c r="G15" s="170">
        <v>15</v>
      </c>
      <c r="H15" s="227">
        <v>20</v>
      </c>
      <c r="I15" s="228">
        <f t="shared" si="0"/>
        <v>80</v>
      </c>
      <c r="J15" s="229">
        <f t="shared" si="1"/>
        <v>16</v>
      </c>
      <c r="K15" s="230">
        <f t="shared" si="2"/>
        <v>12</v>
      </c>
      <c r="L15" s="231" t="str">
        <f t="shared" si="3"/>
        <v/>
      </c>
      <c r="M15" s="232" t="str">
        <f t="shared" si="4"/>
        <v/>
      </c>
      <c r="N15" s="233" t="str">
        <f t="shared" si="5"/>
        <v/>
      </c>
    </row>
    <row r="16" spans="1:14" x14ac:dyDescent="0.15">
      <c r="B16" s="225" t="s">
        <v>238</v>
      </c>
      <c r="C16" s="226" t="s">
        <v>239</v>
      </c>
      <c r="D16" s="170">
        <v>18</v>
      </c>
      <c r="E16" s="170">
        <v>17</v>
      </c>
      <c r="F16" s="170">
        <v>10</v>
      </c>
      <c r="G16" s="170">
        <v>11</v>
      </c>
      <c r="H16" s="227">
        <v>20</v>
      </c>
      <c r="I16" s="228">
        <f t="shared" si="0"/>
        <v>76</v>
      </c>
      <c r="J16" s="229">
        <f t="shared" si="1"/>
        <v>15.2</v>
      </c>
      <c r="K16" s="230">
        <f t="shared" si="2"/>
        <v>10</v>
      </c>
      <c r="L16" s="231" t="str">
        <f t="shared" si="3"/>
        <v>×</v>
      </c>
      <c r="M16" s="232" t="str">
        <f t="shared" si="4"/>
        <v/>
      </c>
      <c r="N16" s="233" t="str">
        <f t="shared" si="5"/>
        <v>×</v>
      </c>
    </row>
    <row r="17" spans="2:14" ht="14.25" thickBot="1" x14ac:dyDescent="0.2">
      <c r="B17" s="234" t="s">
        <v>240</v>
      </c>
      <c r="C17" s="235" t="s">
        <v>241</v>
      </c>
      <c r="D17" s="236">
        <v>7</v>
      </c>
      <c r="E17" s="236">
        <v>8</v>
      </c>
      <c r="F17" s="236">
        <v>9</v>
      </c>
      <c r="G17" s="236">
        <v>5</v>
      </c>
      <c r="H17" s="237">
        <v>3</v>
      </c>
      <c r="I17" s="238">
        <f t="shared" si="0"/>
        <v>32</v>
      </c>
      <c r="J17" s="239">
        <f t="shared" si="1"/>
        <v>6.4</v>
      </c>
      <c r="K17" s="240">
        <f t="shared" si="2"/>
        <v>3</v>
      </c>
      <c r="L17" s="241" t="str">
        <f t="shared" si="3"/>
        <v>×</v>
      </c>
      <c r="M17" s="242" t="str">
        <f t="shared" si="4"/>
        <v>×</v>
      </c>
      <c r="N17" s="243" t="str">
        <f t="shared" si="5"/>
        <v>×</v>
      </c>
    </row>
    <row r="18" spans="2:14" ht="15" thickTop="1" thickBot="1" x14ac:dyDescent="0.2">
      <c r="B18" s="313" t="s">
        <v>14</v>
      </c>
      <c r="C18" s="314"/>
      <c r="D18" s="244">
        <f t="shared" ref="D18:K18" si="6">AVERAGE(D8:D17)</f>
        <v>15.4</v>
      </c>
      <c r="E18" s="244">
        <f t="shared" si="6"/>
        <v>14.7</v>
      </c>
      <c r="F18" s="244">
        <f t="shared" si="6"/>
        <v>11.9</v>
      </c>
      <c r="G18" s="244">
        <f t="shared" si="6"/>
        <v>11.9</v>
      </c>
      <c r="H18" s="245">
        <f t="shared" si="6"/>
        <v>17.100000000000001</v>
      </c>
      <c r="I18" s="246">
        <f t="shared" si="6"/>
        <v>71</v>
      </c>
      <c r="J18" s="247">
        <f t="shared" si="6"/>
        <v>14.2</v>
      </c>
      <c r="K18" s="248">
        <f t="shared" si="6"/>
        <v>9.4</v>
      </c>
      <c r="L18" s="249"/>
      <c r="M18" s="249"/>
      <c r="N18" s="249"/>
    </row>
    <row r="19" spans="2:14" ht="14.25" thickBot="1" x14ac:dyDescent="0.2">
      <c r="B19" s="315" t="s">
        <v>37</v>
      </c>
      <c r="C19" s="316"/>
      <c r="D19" s="250" t="str">
        <f>IF(D18&lt;12,"難","")</f>
        <v/>
      </c>
      <c r="E19" s="250" t="str">
        <f>IF(E18&lt;12,"難","")</f>
        <v/>
      </c>
      <c r="F19" s="250" t="str">
        <f>IF(F18&lt;12,"難","")</f>
        <v>難</v>
      </c>
      <c r="G19" s="250" t="str">
        <f>IF(G18&lt;12,"難","")</f>
        <v>難</v>
      </c>
      <c r="H19" s="251" t="str">
        <f>IF(H18&lt;12,"難","")</f>
        <v/>
      </c>
      <c r="I19" s="249"/>
      <c r="J19" s="249"/>
      <c r="K19" s="249"/>
      <c r="L19" s="249"/>
      <c r="M19" s="249"/>
      <c r="N19" s="249"/>
    </row>
  </sheetData>
  <mergeCells count="10">
    <mergeCell ref="K6:K7"/>
    <mergeCell ref="L6:N6"/>
    <mergeCell ref="B18:C18"/>
    <mergeCell ref="B19:C19"/>
    <mergeCell ref="B4:C4"/>
    <mergeCell ref="B6:B7"/>
    <mergeCell ref="C6:C7"/>
    <mergeCell ref="D6:H6"/>
    <mergeCell ref="I6:I7"/>
    <mergeCell ref="J6:J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28"/>
  <sheetViews>
    <sheetView workbookViewId="0"/>
  </sheetViews>
  <sheetFormatPr defaultRowHeight="13.5" x14ac:dyDescent="0.15"/>
  <cols>
    <col min="2" max="2" width="18.625" customWidth="1"/>
    <col min="3" max="4" width="8.625" customWidth="1"/>
    <col min="5" max="5" width="14.625" customWidth="1"/>
    <col min="6" max="6" width="9.625" customWidth="1"/>
    <col min="7" max="7" width="8.625" customWidth="1"/>
  </cols>
  <sheetData>
    <row r="1" spans="1:7" x14ac:dyDescent="0.15">
      <c r="A1" t="s">
        <v>141</v>
      </c>
    </row>
    <row r="3" spans="1:7" ht="20.100000000000001" customHeight="1" x14ac:dyDescent="0.15">
      <c r="B3" s="268" t="s">
        <v>31</v>
      </c>
      <c r="C3" s="268"/>
      <c r="D3" s="268"/>
      <c r="E3" s="268"/>
      <c r="F3" s="268"/>
      <c r="G3" s="268"/>
    </row>
    <row r="4" spans="1:7" ht="20.100000000000001" customHeight="1" x14ac:dyDescent="0.15">
      <c r="B4" s="268"/>
      <c r="C4" s="268"/>
      <c r="D4" s="268"/>
      <c r="E4" s="268"/>
      <c r="F4" s="268"/>
      <c r="G4" s="268"/>
    </row>
    <row r="5" spans="1:7" ht="14.25" thickBot="1" x14ac:dyDescent="0.2"/>
    <row r="6" spans="1:7" ht="12" customHeight="1" thickTop="1" thickBot="1" x14ac:dyDescent="0.2">
      <c r="B6" s="40" t="s">
        <v>32</v>
      </c>
      <c r="C6" s="41" t="s">
        <v>33</v>
      </c>
      <c r="D6" s="41" t="s">
        <v>34</v>
      </c>
      <c r="E6" s="41" t="s">
        <v>35</v>
      </c>
      <c r="F6" s="41" t="s">
        <v>36</v>
      </c>
      <c r="G6" s="42" t="s">
        <v>37</v>
      </c>
    </row>
    <row r="7" spans="1:7" ht="12" customHeight="1" x14ac:dyDescent="0.15">
      <c r="B7" s="43" t="s">
        <v>38</v>
      </c>
      <c r="C7" s="44">
        <v>25</v>
      </c>
      <c r="D7" s="44">
        <f t="shared" ref="D7:D27" ca="1" si="0">INT(RAND()*15+30)</f>
        <v>31</v>
      </c>
      <c r="E7" s="44">
        <v>9000</v>
      </c>
      <c r="F7" s="44">
        <v>4300</v>
      </c>
      <c r="G7" s="45" t="str">
        <f t="shared" ref="G7:G27" ca="1" si="1">IF(D7&gt;40,"上級者可","")</f>
        <v/>
      </c>
    </row>
    <row r="8" spans="1:7" ht="12" customHeight="1" x14ac:dyDescent="0.15">
      <c r="B8" s="46" t="s">
        <v>39</v>
      </c>
      <c r="C8" s="47">
        <v>13</v>
      </c>
      <c r="D8" s="47">
        <f t="shared" ca="1" si="0"/>
        <v>40</v>
      </c>
      <c r="E8" s="47">
        <v>8000</v>
      </c>
      <c r="F8" s="47">
        <v>4600</v>
      </c>
      <c r="G8" s="48" t="str">
        <f t="shared" ca="1" si="1"/>
        <v/>
      </c>
    </row>
    <row r="9" spans="1:7" ht="12" customHeight="1" x14ac:dyDescent="0.15">
      <c r="B9" s="46" t="s">
        <v>40</v>
      </c>
      <c r="C9" s="47">
        <v>30</v>
      </c>
      <c r="D9" s="47">
        <f t="shared" ca="1" si="0"/>
        <v>44</v>
      </c>
      <c r="E9" s="47">
        <v>6000</v>
      </c>
      <c r="F9" s="47">
        <v>4300</v>
      </c>
      <c r="G9" s="48" t="str">
        <f t="shared" ca="1" si="1"/>
        <v>上級者可</v>
      </c>
    </row>
    <row r="10" spans="1:7" ht="12" customHeight="1" x14ac:dyDescent="0.15">
      <c r="B10" s="46" t="s">
        <v>41</v>
      </c>
      <c r="C10" s="47">
        <v>27</v>
      </c>
      <c r="D10" s="47">
        <f t="shared" ca="1" si="0"/>
        <v>35</v>
      </c>
      <c r="E10" s="47">
        <v>6000</v>
      </c>
      <c r="F10" s="47">
        <v>4000</v>
      </c>
      <c r="G10" s="48" t="str">
        <f t="shared" ca="1" si="1"/>
        <v/>
      </c>
    </row>
    <row r="11" spans="1:7" ht="12" customHeight="1" x14ac:dyDescent="0.15">
      <c r="B11" s="46" t="s">
        <v>42</v>
      </c>
      <c r="C11" s="47">
        <v>21</v>
      </c>
      <c r="D11" s="47">
        <f t="shared" ca="1" si="0"/>
        <v>30</v>
      </c>
      <c r="E11" s="47">
        <v>5500</v>
      </c>
      <c r="F11" s="47">
        <v>4600</v>
      </c>
      <c r="G11" s="48" t="str">
        <f t="shared" ca="1" si="1"/>
        <v/>
      </c>
    </row>
    <row r="12" spans="1:7" ht="12" customHeight="1" x14ac:dyDescent="0.15">
      <c r="B12" s="46" t="s">
        <v>43</v>
      </c>
      <c r="C12" s="47">
        <v>11</v>
      </c>
      <c r="D12" s="47">
        <f t="shared" ca="1" si="0"/>
        <v>43</v>
      </c>
      <c r="E12" s="47">
        <v>5000</v>
      </c>
      <c r="F12" s="47">
        <v>4500</v>
      </c>
      <c r="G12" s="48" t="str">
        <f t="shared" ca="1" si="1"/>
        <v>上級者可</v>
      </c>
    </row>
    <row r="13" spans="1:7" ht="12" customHeight="1" x14ac:dyDescent="0.15">
      <c r="B13" s="46" t="s">
        <v>44</v>
      </c>
      <c r="C13" s="47">
        <v>15</v>
      </c>
      <c r="D13" s="47">
        <f t="shared" ca="1" si="0"/>
        <v>39</v>
      </c>
      <c r="E13" s="47">
        <v>4500</v>
      </c>
      <c r="F13" s="47">
        <v>4200</v>
      </c>
      <c r="G13" s="48" t="str">
        <f t="shared" ca="1" si="1"/>
        <v/>
      </c>
    </row>
    <row r="14" spans="1:7" ht="12" customHeight="1" x14ac:dyDescent="0.15">
      <c r="B14" s="46" t="s">
        <v>45</v>
      </c>
      <c r="C14" s="47">
        <v>34</v>
      </c>
      <c r="D14" s="47">
        <f t="shared" ca="1" si="0"/>
        <v>37</v>
      </c>
      <c r="E14" s="47">
        <v>4000</v>
      </c>
      <c r="F14" s="47">
        <v>5200</v>
      </c>
      <c r="G14" s="48" t="str">
        <f t="shared" ca="1" si="1"/>
        <v/>
      </c>
    </row>
    <row r="15" spans="1:7" ht="12" customHeight="1" x14ac:dyDescent="0.15">
      <c r="B15" s="46" t="s">
        <v>46</v>
      </c>
      <c r="C15" s="47">
        <v>31</v>
      </c>
      <c r="D15" s="47">
        <f t="shared" ca="1" si="0"/>
        <v>42</v>
      </c>
      <c r="E15" s="47">
        <v>4000</v>
      </c>
      <c r="F15" s="47">
        <v>4000</v>
      </c>
      <c r="G15" s="48" t="str">
        <f t="shared" ca="1" si="1"/>
        <v>上級者可</v>
      </c>
    </row>
    <row r="16" spans="1:7" ht="12" customHeight="1" x14ac:dyDescent="0.15">
      <c r="B16" s="46" t="s">
        <v>47</v>
      </c>
      <c r="C16" s="47">
        <v>24</v>
      </c>
      <c r="D16" s="47">
        <f t="shared" ca="1" si="0"/>
        <v>43</v>
      </c>
      <c r="E16" s="47">
        <v>4000</v>
      </c>
      <c r="F16" s="47">
        <v>4500</v>
      </c>
      <c r="G16" s="48" t="str">
        <f t="shared" ca="1" si="1"/>
        <v>上級者可</v>
      </c>
    </row>
    <row r="17" spans="2:7" ht="12" customHeight="1" x14ac:dyDescent="0.15">
      <c r="B17" s="46" t="s">
        <v>48</v>
      </c>
      <c r="C17" s="47">
        <v>15</v>
      </c>
      <c r="D17" s="47">
        <f t="shared" ca="1" si="0"/>
        <v>41</v>
      </c>
      <c r="E17" s="47">
        <v>3800</v>
      </c>
      <c r="F17" s="47">
        <v>4500</v>
      </c>
      <c r="G17" s="48" t="str">
        <f t="shared" ca="1" si="1"/>
        <v>上級者可</v>
      </c>
    </row>
    <row r="18" spans="2:7" ht="12" customHeight="1" x14ac:dyDescent="0.15">
      <c r="B18" s="46" t="s">
        <v>49</v>
      </c>
      <c r="C18" s="47">
        <v>11</v>
      </c>
      <c r="D18" s="47">
        <f t="shared" ca="1" si="0"/>
        <v>42</v>
      </c>
      <c r="E18" s="47">
        <v>3600</v>
      </c>
      <c r="F18" s="47">
        <v>4000</v>
      </c>
      <c r="G18" s="48" t="str">
        <f t="shared" ca="1" si="1"/>
        <v>上級者可</v>
      </c>
    </row>
    <row r="19" spans="2:7" ht="12" customHeight="1" x14ac:dyDescent="0.15">
      <c r="B19" s="46" t="s">
        <v>50</v>
      </c>
      <c r="C19" s="47">
        <v>22</v>
      </c>
      <c r="D19" s="47">
        <f t="shared" ca="1" si="0"/>
        <v>32</v>
      </c>
      <c r="E19" s="47">
        <v>3500</v>
      </c>
      <c r="F19" s="47">
        <v>4600</v>
      </c>
      <c r="G19" s="48" t="str">
        <f t="shared" ca="1" si="1"/>
        <v/>
      </c>
    </row>
    <row r="20" spans="2:7" ht="12" customHeight="1" x14ac:dyDescent="0.15">
      <c r="B20" s="46" t="s">
        <v>51</v>
      </c>
      <c r="C20" s="47">
        <v>11</v>
      </c>
      <c r="D20" s="47">
        <f t="shared" ca="1" si="0"/>
        <v>41</v>
      </c>
      <c r="E20" s="47">
        <v>3300</v>
      </c>
      <c r="F20" s="47">
        <v>4500</v>
      </c>
      <c r="G20" s="48" t="str">
        <f t="shared" ca="1" si="1"/>
        <v>上級者可</v>
      </c>
    </row>
    <row r="21" spans="2:7" ht="12" customHeight="1" x14ac:dyDescent="0.15">
      <c r="B21" s="46" t="s">
        <v>52</v>
      </c>
      <c r="C21" s="47">
        <v>22</v>
      </c>
      <c r="D21" s="47">
        <f t="shared" ca="1" si="0"/>
        <v>30</v>
      </c>
      <c r="E21" s="47">
        <v>3000</v>
      </c>
      <c r="F21" s="47">
        <v>3900</v>
      </c>
      <c r="G21" s="48" t="str">
        <f t="shared" ca="1" si="1"/>
        <v/>
      </c>
    </row>
    <row r="22" spans="2:7" ht="12" customHeight="1" x14ac:dyDescent="0.15">
      <c r="B22" s="46" t="s">
        <v>53</v>
      </c>
      <c r="C22" s="47">
        <v>16</v>
      </c>
      <c r="D22" s="47">
        <f t="shared" ca="1" si="0"/>
        <v>44</v>
      </c>
      <c r="E22" s="47">
        <v>2500</v>
      </c>
      <c r="F22" s="47">
        <v>4100</v>
      </c>
      <c r="G22" s="48" t="str">
        <f t="shared" ca="1" si="1"/>
        <v>上級者可</v>
      </c>
    </row>
    <row r="23" spans="2:7" ht="12" customHeight="1" x14ac:dyDescent="0.15">
      <c r="B23" s="46" t="s">
        <v>54</v>
      </c>
      <c r="C23" s="47">
        <v>15</v>
      </c>
      <c r="D23" s="47">
        <f t="shared" ca="1" si="0"/>
        <v>38</v>
      </c>
      <c r="E23" s="47">
        <v>2500</v>
      </c>
      <c r="F23" s="47">
        <v>4500</v>
      </c>
      <c r="G23" s="48" t="str">
        <f t="shared" ca="1" si="1"/>
        <v/>
      </c>
    </row>
    <row r="24" spans="2:7" ht="12" customHeight="1" x14ac:dyDescent="0.15">
      <c r="B24" s="46" t="s">
        <v>55</v>
      </c>
      <c r="C24" s="47">
        <v>11</v>
      </c>
      <c r="D24" s="47">
        <f t="shared" ca="1" si="0"/>
        <v>40</v>
      </c>
      <c r="E24" s="47">
        <v>2100</v>
      </c>
      <c r="F24" s="47">
        <v>4500</v>
      </c>
      <c r="G24" s="48" t="str">
        <f t="shared" ca="1" si="1"/>
        <v/>
      </c>
    </row>
    <row r="25" spans="2:7" ht="12" customHeight="1" x14ac:dyDescent="0.15">
      <c r="B25" s="46" t="s">
        <v>56</v>
      </c>
      <c r="C25" s="47">
        <v>10</v>
      </c>
      <c r="D25" s="47">
        <f t="shared" ca="1" si="0"/>
        <v>33</v>
      </c>
      <c r="E25" s="47">
        <v>2000</v>
      </c>
      <c r="F25" s="47">
        <v>4000</v>
      </c>
      <c r="G25" s="48" t="str">
        <f t="shared" ca="1" si="1"/>
        <v/>
      </c>
    </row>
    <row r="26" spans="2:7" ht="12" customHeight="1" x14ac:dyDescent="0.15">
      <c r="B26" s="46" t="s">
        <v>57</v>
      </c>
      <c r="C26" s="47">
        <v>12</v>
      </c>
      <c r="D26" s="47">
        <f t="shared" ca="1" si="0"/>
        <v>36</v>
      </c>
      <c r="E26" s="47">
        <v>1500</v>
      </c>
      <c r="F26" s="47">
        <v>4000</v>
      </c>
      <c r="G26" s="48" t="str">
        <f t="shared" ca="1" si="1"/>
        <v/>
      </c>
    </row>
    <row r="27" spans="2:7" ht="12" customHeight="1" thickBot="1" x14ac:dyDescent="0.2">
      <c r="B27" s="49" t="s">
        <v>58</v>
      </c>
      <c r="C27" s="50">
        <v>20</v>
      </c>
      <c r="D27" s="50">
        <f t="shared" ca="1" si="0"/>
        <v>37</v>
      </c>
      <c r="E27" s="50">
        <v>1000</v>
      </c>
      <c r="F27" s="50">
        <v>4600</v>
      </c>
      <c r="G27" s="51" t="str">
        <f t="shared" ca="1" si="1"/>
        <v/>
      </c>
    </row>
    <row r="28" spans="2:7" ht="14.25" thickTop="1" x14ac:dyDescent="0.15">
      <c r="C28" s="52"/>
      <c r="E28" s="52"/>
      <c r="F28" s="52"/>
      <c r="G28" s="52"/>
    </row>
  </sheetData>
  <mergeCells count="1">
    <mergeCell ref="B3:G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5"/>
  <sheetViews>
    <sheetView workbookViewId="0"/>
  </sheetViews>
  <sheetFormatPr defaultRowHeight="13.5" x14ac:dyDescent="0.15"/>
  <cols>
    <col min="1" max="1" width="2.625" customWidth="1"/>
    <col min="2" max="3" width="7.625" customWidth="1"/>
    <col min="4" max="10" width="5.625" customWidth="1"/>
    <col min="11" max="11" width="2.625" customWidth="1"/>
    <col min="12" max="12" width="15.625" customWidth="1"/>
    <col min="13" max="13" width="12.625" customWidth="1"/>
  </cols>
  <sheetData>
    <row r="1" spans="1:13" ht="15.95" customHeight="1" x14ac:dyDescent="0.15">
      <c r="A1" t="s">
        <v>141</v>
      </c>
    </row>
    <row r="2" spans="1:13" ht="15.95" customHeight="1" x14ac:dyDescent="0.15">
      <c r="B2" s="269" t="s">
        <v>59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13" ht="15.95" customHeight="1" x14ac:dyDescent="0.15"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3" ht="15.95" customHeight="1" thickBot="1" x14ac:dyDescent="0.2"/>
    <row r="5" spans="1:13" ht="14.1" customHeight="1" thickBot="1" x14ac:dyDescent="0.2">
      <c r="B5" s="270" t="s">
        <v>60</v>
      </c>
      <c r="C5" s="271"/>
      <c r="D5" s="270" t="s">
        <v>61</v>
      </c>
      <c r="E5" s="272"/>
      <c r="F5" s="271"/>
      <c r="G5" s="273" t="s">
        <v>15</v>
      </c>
      <c r="H5" s="273"/>
      <c r="I5" s="273"/>
      <c r="J5" s="274"/>
    </row>
    <row r="6" spans="1:13" ht="14.1" customHeight="1" thickBot="1" x14ac:dyDescent="0.2">
      <c r="B6" s="53" t="s">
        <v>62</v>
      </c>
      <c r="C6" s="54" t="s">
        <v>63</v>
      </c>
      <c r="D6" s="53" t="s">
        <v>64</v>
      </c>
      <c r="E6" s="55" t="s">
        <v>65</v>
      </c>
      <c r="F6" s="54" t="s">
        <v>28</v>
      </c>
      <c r="G6" s="56" t="s">
        <v>64</v>
      </c>
      <c r="H6" s="55" t="s">
        <v>65</v>
      </c>
      <c r="I6" s="55" t="s">
        <v>66</v>
      </c>
      <c r="J6" s="54" t="s">
        <v>67</v>
      </c>
      <c r="L6" s="275" t="s">
        <v>68</v>
      </c>
      <c r="M6" s="276"/>
    </row>
    <row r="7" spans="1:13" ht="14.1" customHeight="1" thickTop="1" x14ac:dyDescent="0.15">
      <c r="B7" s="57" t="s">
        <v>69</v>
      </c>
      <c r="C7" s="58" t="s">
        <v>70</v>
      </c>
      <c r="D7" s="59">
        <f t="shared" ref="D7:E25" ca="1" si="0">INT(RAND()*30+20)</f>
        <v>31</v>
      </c>
      <c r="E7" s="60">
        <f t="shared" ca="1" si="0"/>
        <v>41</v>
      </c>
      <c r="F7" s="61">
        <f ca="1">SUM(D7:E7)</f>
        <v>72</v>
      </c>
      <c r="G7" s="62" t="str">
        <f ca="1">IF(D7&gt;=30,"◎","★")</f>
        <v>◎</v>
      </c>
      <c r="H7" s="60" t="str">
        <f ca="1">IF(E7&gt;=30,"◎","★")</f>
        <v>◎</v>
      </c>
      <c r="I7" s="60" t="str">
        <f ca="1">IF(G7&amp;H7="◎◎","◎","★")</f>
        <v>◎</v>
      </c>
      <c r="J7" s="61">
        <f ca="1">RANK(F7,$F$7:$F$25,0)</f>
        <v>3</v>
      </c>
      <c r="L7" s="63" t="s">
        <v>71</v>
      </c>
      <c r="M7" s="64">
        <f ca="1">MAX(F7:F25)</f>
        <v>76</v>
      </c>
    </row>
    <row r="8" spans="1:13" ht="14.1" customHeight="1" x14ac:dyDescent="0.15">
      <c r="B8" s="65" t="s">
        <v>72</v>
      </c>
      <c r="C8" s="66" t="s">
        <v>73</v>
      </c>
      <c r="D8" s="67">
        <f t="shared" ca="1" si="0"/>
        <v>36</v>
      </c>
      <c r="E8" s="68">
        <f t="shared" ca="1" si="0"/>
        <v>34</v>
      </c>
      <c r="F8" s="69">
        <f t="shared" ref="F8:F25" ca="1" si="1">SUM(D8:E8)</f>
        <v>70</v>
      </c>
      <c r="G8" s="70" t="str">
        <f t="shared" ref="G8:H25" ca="1" si="2">IF(D8&gt;=30,"◎","★")</f>
        <v>◎</v>
      </c>
      <c r="H8" s="68" t="str">
        <f t="shared" ca="1" si="2"/>
        <v>◎</v>
      </c>
      <c r="I8" s="68" t="str">
        <f t="shared" ref="I8:I25" ca="1" si="3">IF(G8&amp;H8="◎◎","◎","★")</f>
        <v>◎</v>
      </c>
      <c r="J8" s="69">
        <f t="shared" ref="J8:J25" ca="1" si="4">RANK(F8,$F$7:$F$25,0)</f>
        <v>5</v>
      </c>
      <c r="L8" s="63" t="s">
        <v>74</v>
      </c>
      <c r="M8" s="64">
        <f ca="1">MIN(F7:F25)</f>
        <v>44</v>
      </c>
    </row>
    <row r="9" spans="1:13" ht="14.1" customHeight="1" x14ac:dyDescent="0.15">
      <c r="B9" s="65" t="s">
        <v>75</v>
      </c>
      <c r="C9" s="66" t="s">
        <v>76</v>
      </c>
      <c r="D9" s="67">
        <f t="shared" ca="1" si="0"/>
        <v>24</v>
      </c>
      <c r="E9" s="68">
        <f t="shared" ca="1" si="0"/>
        <v>42</v>
      </c>
      <c r="F9" s="69">
        <f t="shared" ca="1" si="1"/>
        <v>66</v>
      </c>
      <c r="G9" s="70" t="str">
        <f t="shared" ca="1" si="2"/>
        <v>★</v>
      </c>
      <c r="H9" s="68" t="str">
        <f t="shared" ca="1" si="2"/>
        <v>◎</v>
      </c>
      <c r="I9" s="68" t="str">
        <f t="shared" ca="1" si="3"/>
        <v>★</v>
      </c>
      <c r="J9" s="69">
        <f t="shared" ca="1" si="4"/>
        <v>8</v>
      </c>
      <c r="L9" s="63" t="s">
        <v>77</v>
      </c>
      <c r="M9" s="71">
        <f ca="1">AVERAGE(D7:D25)</f>
        <v>31.421052631578949</v>
      </c>
    </row>
    <row r="10" spans="1:13" ht="14.1" customHeight="1" x14ac:dyDescent="0.15">
      <c r="B10" s="65" t="s">
        <v>78</v>
      </c>
      <c r="C10" s="66" t="s">
        <v>79</v>
      </c>
      <c r="D10" s="67">
        <f t="shared" ca="1" si="0"/>
        <v>28</v>
      </c>
      <c r="E10" s="68">
        <f t="shared" ca="1" si="0"/>
        <v>26</v>
      </c>
      <c r="F10" s="69">
        <f t="shared" ca="1" si="1"/>
        <v>54</v>
      </c>
      <c r="G10" s="70" t="str">
        <f t="shared" ca="1" si="2"/>
        <v>★</v>
      </c>
      <c r="H10" s="68" t="str">
        <f t="shared" ca="1" si="2"/>
        <v>★</v>
      </c>
      <c r="I10" s="68" t="str">
        <f t="shared" ca="1" si="3"/>
        <v>★</v>
      </c>
      <c r="J10" s="69">
        <f t="shared" ca="1" si="4"/>
        <v>16</v>
      </c>
      <c r="L10" s="63" t="s">
        <v>80</v>
      </c>
      <c r="M10" s="71">
        <f ca="1">AVERAGE(E7:E25)</f>
        <v>31.421052631578949</v>
      </c>
    </row>
    <row r="11" spans="1:13" ht="14.1" customHeight="1" x14ac:dyDescent="0.15">
      <c r="B11" s="65" t="s">
        <v>81</v>
      </c>
      <c r="C11" s="66" t="s">
        <v>82</v>
      </c>
      <c r="D11" s="67">
        <f t="shared" ca="1" si="0"/>
        <v>34</v>
      </c>
      <c r="E11" s="68">
        <f t="shared" ca="1" si="0"/>
        <v>34</v>
      </c>
      <c r="F11" s="69">
        <f t="shared" ca="1" si="1"/>
        <v>68</v>
      </c>
      <c r="G11" s="70" t="str">
        <f t="shared" ca="1" si="2"/>
        <v>◎</v>
      </c>
      <c r="H11" s="68" t="str">
        <f t="shared" ca="1" si="2"/>
        <v>◎</v>
      </c>
      <c r="I11" s="68" t="str">
        <f t="shared" ca="1" si="3"/>
        <v>◎</v>
      </c>
      <c r="J11" s="69">
        <f t="shared" ca="1" si="4"/>
        <v>6</v>
      </c>
      <c r="L11" s="63" t="s">
        <v>83</v>
      </c>
      <c r="M11" s="71">
        <f ca="1">AVERAGE(F7:F25)</f>
        <v>62.842105263157897</v>
      </c>
    </row>
    <row r="12" spans="1:13" ht="14.1" customHeight="1" x14ac:dyDescent="0.15">
      <c r="B12" s="65" t="s">
        <v>84</v>
      </c>
      <c r="C12" s="66" t="s">
        <v>85</v>
      </c>
      <c r="D12" s="67">
        <f t="shared" ca="1" si="0"/>
        <v>42</v>
      </c>
      <c r="E12" s="68">
        <f t="shared" ca="1" si="0"/>
        <v>22</v>
      </c>
      <c r="F12" s="69">
        <f t="shared" ca="1" si="1"/>
        <v>64</v>
      </c>
      <c r="G12" s="70" t="str">
        <f t="shared" ca="1" si="2"/>
        <v>◎</v>
      </c>
      <c r="H12" s="68" t="str">
        <f t="shared" ca="1" si="2"/>
        <v>★</v>
      </c>
      <c r="I12" s="68" t="str">
        <f t="shared" ca="1" si="3"/>
        <v>★</v>
      </c>
      <c r="J12" s="69">
        <f t="shared" ca="1" si="4"/>
        <v>12</v>
      </c>
      <c r="L12" s="63" t="s">
        <v>86</v>
      </c>
      <c r="M12" s="64">
        <f ca="1">COUNTIF(G7:G25,"★")</f>
        <v>7</v>
      </c>
    </row>
    <row r="13" spans="1:13" ht="14.1" customHeight="1" x14ac:dyDescent="0.15">
      <c r="B13" s="65" t="s">
        <v>87</v>
      </c>
      <c r="C13" s="66" t="s">
        <v>88</v>
      </c>
      <c r="D13" s="67">
        <f t="shared" ca="1" si="0"/>
        <v>29</v>
      </c>
      <c r="E13" s="68">
        <f t="shared" ca="1" si="0"/>
        <v>47</v>
      </c>
      <c r="F13" s="69">
        <f t="shared" ca="1" si="1"/>
        <v>76</v>
      </c>
      <c r="G13" s="70" t="str">
        <f t="shared" ca="1" si="2"/>
        <v>★</v>
      </c>
      <c r="H13" s="68" t="str">
        <f t="shared" ca="1" si="2"/>
        <v>◎</v>
      </c>
      <c r="I13" s="68" t="str">
        <f t="shared" ca="1" si="3"/>
        <v>★</v>
      </c>
      <c r="J13" s="69">
        <f t="shared" ca="1" si="4"/>
        <v>1</v>
      </c>
      <c r="L13" s="63" t="s">
        <v>89</v>
      </c>
      <c r="M13" s="64">
        <f ca="1">COUNTIF(H7:H25,"★")</f>
        <v>8</v>
      </c>
    </row>
    <row r="14" spans="1:13" ht="14.1" customHeight="1" x14ac:dyDescent="0.15">
      <c r="B14" s="65" t="s">
        <v>90</v>
      </c>
      <c r="C14" s="66" t="s">
        <v>91</v>
      </c>
      <c r="D14" s="67">
        <f t="shared" ca="1" si="0"/>
        <v>31</v>
      </c>
      <c r="E14" s="68">
        <f t="shared" ca="1" si="0"/>
        <v>43</v>
      </c>
      <c r="F14" s="69">
        <f t="shared" ca="1" si="1"/>
        <v>74</v>
      </c>
      <c r="G14" s="70" t="str">
        <f t="shared" ca="1" si="2"/>
        <v>◎</v>
      </c>
      <c r="H14" s="68" t="str">
        <f t="shared" ca="1" si="2"/>
        <v>◎</v>
      </c>
      <c r="I14" s="68" t="str">
        <f t="shared" ca="1" si="3"/>
        <v>◎</v>
      </c>
      <c r="J14" s="69">
        <f t="shared" ca="1" si="4"/>
        <v>2</v>
      </c>
      <c r="L14" s="63" t="s">
        <v>92</v>
      </c>
      <c r="M14" s="64">
        <f ca="1">COUNTA(I7:I25)</f>
        <v>19</v>
      </c>
    </row>
    <row r="15" spans="1:13" ht="14.1" customHeight="1" x14ac:dyDescent="0.15">
      <c r="B15" s="65" t="s">
        <v>93</v>
      </c>
      <c r="C15" s="66" t="s">
        <v>94</v>
      </c>
      <c r="D15" s="67">
        <f t="shared" ca="1" si="0"/>
        <v>21</v>
      </c>
      <c r="E15" s="68">
        <f t="shared" ca="1" si="0"/>
        <v>23</v>
      </c>
      <c r="F15" s="69">
        <f t="shared" ca="1" si="1"/>
        <v>44</v>
      </c>
      <c r="G15" s="70" t="str">
        <f t="shared" ca="1" si="2"/>
        <v>★</v>
      </c>
      <c r="H15" s="68" t="str">
        <f t="shared" ca="1" si="2"/>
        <v>★</v>
      </c>
      <c r="I15" s="68" t="str">
        <f t="shared" ca="1" si="3"/>
        <v>★</v>
      </c>
      <c r="J15" s="69">
        <f t="shared" ca="1" si="4"/>
        <v>17</v>
      </c>
      <c r="L15" s="63" t="s">
        <v>95</v>
      </c>
      <c r="M15" s="64">
        <f ca="1">COUNTIF(I7:I25,"◎")</f>
        <v>8</v>
      </c>
    </row>
    <row r="16" spans="1:13" ht="14.1" customHeight="1" thickBot="1" x14ac:dyDescent="0.2">
      <c r="B16" s="65" t="s">
        <v>96</v>
      </c>
      <c r="C16" s="66" t="s">
        <v>97</v>
      </c>
      <c r="D16" s="67">
        <f t="shared" ca="1" si="0"/>
        <v>33</v>
      </c>
      <c r="E16" s="68">
        <f t="shared" ca="1" si="0"/>
        <v>30</v>
      </c>
      <c r="F16" s="69">
        <f t="shared" ca="1" si="1"/>
        <v>63</v>
      </c>
      <c r="G16" s="70" t="str">
        <f t="shared" ca="1" si="2"/>
        <v>◎</v>
      </c>
      <c r="H16" s="68" t="str">
        <f t="shared" ca="1" si="2"/>
        <v>◎</v>
      </c>
      <c r="I16" s="68" t="str">
        <f t="shared" ca="1" si="3"/>
        <v>◎</v>
      </c>
      <c r="J16" s="69">
        <f t="shared" ca="1" si="4"/>
        <v>13</v>
      </c>
      <c r="L16" s="72" t="s">
        <v>98</v>
      </c>
      <c r="M16" s="73">
        <f ca="1">M15/M14</f>
        <v>0.42105263157894735</v>
      </c>
    </row>
    <row r="17" spans="2:13" ht="14.1" customHeight="1" x14ac:dyDescent="0.15">
      <c r="B17" s="65" t="s">
        <v>99</v>
      </c>
      <c r="C17" s="66" t="s">
        <v>100</v>
      </c>
      <c r="D17" s="67">
        <f t="shared" ca="1" si="0"/>
        <v>21</v>
      </c>
      <c r="E17" s="68">
        <f t="shared" ca="1" si="0"/>
        <v>23</v>
      </c>
      <c r="F17" s="69">
        <f t="shared" ca="1" si="1"/>
        <v>44</v>
      </c>
      <c r="G17" s="70" t="str">
        <f t="shared" ca="1" si="2"/>
        <v>★</v>
      </c>
      <c r="H17" s="68" t="str">
        <f t="shared" ca="1" si="2"/>
        <v>★</v>
      </c>
      <c r="I17" s="68" t="str">
        <f t="shared" ca="1" si="3"/>
        <v>★</v>
      </c>
      <c r="J17" s="69">
        <f t="shared" ca="1" si="4"/>
        <v>17</v>
      </c>
    </row>
    <row r="18" spans="2:13" ht="14.1" customHeight="1" x14ac:dyDescent="0.15">
      <c r="B18" s="65" t="s">
        <v>101</v>
      </c>
      <c r="C18" s="66" t="s">
        <v>102</v>
      </c>
      <c r="D18" s="67">
        <f t="shared" ca="1" si="0"/>
        <v>26</v>
      </c>
      <c r="E18" s="68">
        <f t="shared" ca="1" si="0"/>
        <v>40</v>
      </c>
      <c r="F18" s="69">
        <f t="shared" ca="1" si="1"/>
        <v>66</v>
      </c>
      <c r="G18" s="70" t="str">
        <f t="shared" ca="1" si="2"/>
        <v>★</v>
      </c>
      <c r="H18" s="68" t="str">
        <f t="shared" ca="1" si="2"/>
        <v>◎</v>
      </c>
      <c r="I18" s="68" t="str">
        <f t="shared" ca="1" si="3"/>
        <v>★</v>
      </c>
      <c r="J18" s="69">
        <f t="shared" ca="1" si="4"/>
        <v>8</v>
      </c>
    </row>
    <row r="19" spans="2:13" ht="14.1" customHeight="1" x14ac:dyDescent="0.15">
      <c r="B19" s="65" t="s">
        <v>103</v>
      </c>
      <c r="C19" s="66" t="s">
        <v>104</v>
      </c>
      <c r="D19" s="67">
        <f t="shared" ca="1" si="0"/>
        <v>40</v>
      </c>
      <c r="E19" s="68">
        <f t="shared" ca="1" si="0"/>
        <v>22</v>
      </c>
      <c r="F19" s="69">
        <f t="shared" ca="1" si="1"/>
        <v>62</v>
      </c>
      <c r="G19" s="70" t="str">
        <f t="shared" ca="1" si="2"/>
        <v>◎</v>
      </c>
      <c r="H19" s="68" t="str">
        <f t="shared" ca="1" si="2"/>
        <v>★</v>
      </c>
      <c r="I19" s="68" t="str">
        <f t="shared" ca="1" si="3"/>
        <v>★</v>
      </c>
      <c r="J19" s="69">
        <f t="shared" ca="1" si="4"/>
        <v>14</v>
      </c>
    </row>
    <row r="20" spans="2:13" ht="14.1" customHeight="1" thickBot="1" x14ac:dyDescent="0.2">
      <c r="B20" s="65" t="s">
        <v>105</v>
      </c>
      <c r="C20" s="66" t="s">
        <v>106</v>
      </c>
      <c r="D20" s="67">
        <f t="shared" ca="1" si="0"/>
        <v>33</v>
      </c>
      <c r="E20" s="68">
        <f t="shared" ca="1" si="0"/>
        <v>35</v>
      </c>
      <c r="F20" s="69">
        <f t="shared" ca="1" si="1"/>
        <v>68</v>
      </c>
      <c r="G20" s="70" t="str">
        <f t="shared" ca="1" si="2"/>
        <v>◎</v>
      </c>
      <c r="H20" s="68" t="str">
        <f t="shared" ca="1" si="2"/>
        <v>◎</v>
      </c>
      <c r="I20" s="68" t="str">
        <f t="shared" ca="1" si="3"/>
        <v>◎</v>
      </c>
      <c r="J20" s="69">
        <f t="shared" ca="1" si="4"/>
        <v>6</v>
      </c>
    </row>
    <row r="21" spans="2:13" ht="14.1" customHeight="1" x14ac:dyDescent="0.15">
      <c r="B21" s="65" t="s">
        <v>107</v>
      </c>
      <c r="C21" s="66" t="s">
        <v>108</v>
      </c>
      <c r="D21" s="67">
        <f t="shared" ca="1" si="0"/>
        <v>21</v>
      </c>
      <c r="E21" s="68">
        <f t="shared" ca="1" si="0"/>
        <v>23</v>
      </c>
      <c r="F21" s="69">
        <f t="shared" ca="1" si="1"/>
        <v>44</v>
      </c>
      <c r="G21" s="70" t="str">
        <f t="shared" ca="1" si="2"/>
        <v>★</v>
      </c>
      <c r="H21" s="68" t="str">
        <f t="shared" ca="1" si="2"/>
        <v>★</v>
      </c>
      <c r="I21" s="68" t="str">
        <f t="shared" ca="1" si="3"/>
        <v>★</v>
      </c>
      <c r="J21" s="69">
        <f t="shared" ca="1" si="4"/>
        <v>17</v>
      </c>
      <c r="L21" s="74" t="s">
        <v>109</v>
      </c>
      <c r="M21" s="75">
        <f ca="1">STDEVP(F7:F25)</f>
        <v>9.5985917711359967</v>
      </c>
    </row>
    <row r="22" spans="2:13" ht="14.1" customHeight="1" thickBot="1" x14ac:dyDescent="0.2">
      <c r="B22" s="65" t="s">
        <v>110</v>
      </c>
      <c r="C22" s="66" t="s">
        <v>111</v>
      </c>
      <c r="D22" s="67">
        <f t="shared" ca="1" si="0"/>
        <v>32</v>
      </c>
      <c r="E22" s="68">
        <f t="shared" ca="1" si="0"/>
        <v>33</v>
      </c>
      <c r="F22" s="69">
        <f t="shared" ca="1" si="1"/>
        <v>65</v>
      </c>
      <c r="G22" s="70" t="str">
        <f t="shared" ca="1" si="2"/>
        <v>◎</v>
      </c>
      <c r="H22" s="68" t="str">
        <f t="shared" ca="1" si="2"/>
        <v>◎</v>
      </c>
      <c r="I22" s="68" t="str">
        <f t="shared" ca="1" si="3"/>
        <v>◎</v>
      </c>
      <c r="J22" s="69">
        <f t="shared" ca="1" si="4"/>
        <v>10</v>
      </c>
      <c r="L22" s="72" t="s">
        <v>112</v>
      </c>
      <c r="M22" s="76" t="str">
        <f ca="1">(INDEX($B$7:$C$25,MATCH(1,$J$7:$J$25,0),1)) &amp; " " &amp; (INDEX($B$7:$C$25,MATCH(1,$J$7:$J$25,0),2))</f>
        <v>佐川 猛雄</v>
      </c>
    </row>
    <row r="23" spans="2:13" ht="14.1" customHeight="1" x14ac:dyDescent="0.15">
      <c r="B23" s="65" t="s">
        <v>113</v>
      </c>
      <c r="C23" s="66" t="s">
        <v>114</v>
      </c>
      <c r="D23" s="67">
        <f t="shared" ca="1" si="0"/>
        <v>35</v>
      </c>
      <c r="E23" s="68">
        <f t="shared" ca="1" si="0"/>
        <v>23</v>
      </c>
      <c r="F23" s="69">
        <f t="shared" ca="1" si="1"/>
        <v>58</v>
      </c>
      <c r="G23" s="70" t="str">
        <f t="shared" ca="1" si="2"/>
        <v>◎</v>
      </c>
      <c r="H23" s="68" t="str">
        <f t="shared" ca="1" si="2"/>
        <v>★</v>
      </c>
      <c r="I23" s="68" t="str">
        <f t="shared" ca="1" si="3"/>
        <v>★</v>
      </c>
      <c r="J23" s="69">
        <f t="shared" ca="1" si="4"/>
        <v>15</v>
      </c>
    </row>
    <row r="24" spans="2:13" ht="14.1" customHeight="1" x14ac:dyDescent="0.15">
      <c r="B24" s="65" t="s">
        <v>115</v>
      </c>
      <c r="C24" s="66" t="s">
        <v>116</v>
      </c>
      <c r="D24" s="67">
        <f t="shared" ca="1" si="0"/>
        <v>47</v>
      </c>
      <c r="E24" s="68">
        <f t="shared" ca="1" si="0"/>
        <v>24</v>
      </c>
      <c r="F24" s="69">
        <f t="shared" ca="1" si="1"/>
        <v>71</v>
      </c>
      <c r="G24" s="70" t="str">
        <f t="shared" ca="1" si="2"/>
        <v>◎</v>
      </c>
      <c r="H24" s="68" t="str">
        <f t="shared" ca="1" si="2"/>
        <v>★</v>
      </c>
      <c r="I24" s="68" t="str">
        <f t="shared" ca="1" si="3"/>
        <v>★</v>
      </c>
      <c r="J24" s="69">
        <f t="shared" ca="1" si="4"/>
        <v>4</v>
      </c>
    </row>
    <row r="25" spans="2:13" ht="14.1" customHeight="1" thickBot="1" x14ac:dyDescent="0.2">
      <c r="B25" s="77" t="s">
        <v>117</v>
      </c>
      <c r="C25" s="78" t="s">
        <v>118</v>
      </c>
      <c r="D25" s="79">
        <f t="shared" ca="1" si="0"/>
        <v>33</v>
      </c>
      <c r="E25" s="80">
        <f t="shared" ca="1" si="0"/>
        <v>32</v>
      </c>
      <c r="F25" s="81">
        <f t="shared" ca="1" si="1"/>
        <v>65</v>
      </c>
      <c r="G25" s="82" t="str">
        <f t="shared" ca="1" si="2"/>
        <v>◎</v>
      </c>
      <c r="H25" s="80" t="str">
        <f t="shared" ca="1" si="2"/>
        <v>◎</v>
      </c>
      <c r="I25" s="80" t="str">
        <f t="shared" ca="1" si="3"/>
        <v>◎</v>
      </c>
      <c r="J25" s="81">
        <f t="shared" ca="1" si="4"/>
        <v>10</v>
      </c>
    </row>
  </sheetData>
  <mergeCells count="5">
    <mergeCell ref="B2:L3"/>
    <mergeCell ref="B5:C5"/>
    <mergeCell ref="D5:F5"/>
    <mergeCell ref="G5:J5"/>
    <mergeCell ref="L6:M6"/>
  </mergeCells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8"/>
  <sheetViews>
    <sheetView workbookViewId="0"/>
  </sheetViews>
  <sheetFormatPr defaultRowHeight="13.5" x14ac:dyDescent="0.15"/>
  <cols>
    <col min="1" max="1" width="2.625" customWidth="1"/>
    <col min="2" max="2" width="12.625" customWidth="1"/>
    <col min="3" max="11" width="10.625" customWidth="1"/>
  </cols>
  <sheetData>
    <row r="1" spans="1:11" ht="12.95" customHeight="1" x14ac:dyDescent="0.15">
      <c r="A1" t="s">
        <v>141</v>
      </c>
    </row>
    <row r="2" spans="1:11" ht="24" customHeight="1" x14ac:dyDescent="0.15">
      <c r="B2" s="277" t="s">
        <v>119</v>
      </c>
      <c r="C2" s="277"/>
      <c r="D2" s="277"/>
    </row>
    <row r="3" spans="1:11" ht="12.95" customHeight="1" thickBot="1" x14ac:dyDescent="0.2">
      <c r="J3" s="278">
        <f ca="1">TODAY()</f>
        <v>42780</v>
      </c>
      <c r="K3" s="278"/>
    </row>
    <row r="4" spans="1:11" ht="15" customHeight="1" x14ac:dyDescent="0.15">
      <c r="B4" s="83"/>
      <c r="C4" s="2" t="s">
        <v>120</v>
      </c>
      <c r="D4" s="2" t="s">
        <v>121</v>
      </c>
      <c r="E4" s="2" t="s">
        <v>122</v>
      </c>
      <c r="F4" s="2" t="s">
        <v>123</v>
      </c>
      <c r="G4" s="2" t="s">
        <v>124</v>
      </c>
      <c r="H4" s="2" t="s">
        <v>125</v>
      </c>
      <c r="I4" s="2" t="s">
        <v>126</v>
      </c>
      <c r="J4" s="2" t="s">
        <v>127</v>
      </c>
      <c r="K4" s="84" t="s">
        <v>128</v>
      </c>
    </row>
    <row r="5" spans="1:11" ht="15" customHeight="1" x14ac:dyDescent="0.15">
      <c r="B5" s="85" t="s">
        <v>129</v>
      </c>
      <c r="C5" s="30">
        <v>2100000</v>
      </c>
      <c r="D5" s="30">
        <v>1050000</v>
      </c>
      <c r="E5" s="30">
        <v>680000</v>
      </c>
      <c r="F5" s="30">
        <v>410000</v>
      </c>
      <c r="G5" s="30">
        <v>340000</v>
      </c>
      <c r="H5" s="30">
        <v>320000</v>
      </c>
      <c r="I5" s="30">
        <v>290000</v>
      </c>
      <c r="J5" s="30">
        <v>120000</v>
      </c>
      <c r="K5" s="86">
        <f>SUM(C5:J5)</f>
        <v>5310000</v>
      </c>
    </row>
    <row r="6" spans="1:11" ht="15" customHeight="1" x14ac:dyDescent="0.15">
      <c r="B6" s="85" t="s">
        <v>130</v>
      </c>
      <c r="C6" s="30">
        <v>2150000</v>
      </c>
      <c r="D6" s="30">
        <v>1070000</v>
      </c>
      <c r="E6" s="30">
        <v>670000</v>
      </c>
      <c r="F6" s="30">
        <v>370000</v>
      </c>
      <c r="G6" s="30">
        <v>320000</v>
      </c>
      <c r="H6" s="30">
        <v>320000</v>
      </c>
      <c r="I6" s="30">
        <v>290000</v>
      </c>
      <c r="J6" s="30">
        <v>90000</v>
      </c>
      <c r="K6" s="86">
        <f t="shared" ref="K6:K17" si="0">SUM(C6:J6)</f>
        <v>5280000</v>
      </c>
    </row>
    <row r="7" spans="1:11" ht="15" customHeight="1" x14ac:dyDescent="0.15">
      <c r="B7" s="87" t="s">
        <v>131</v>
      </c>
      <c r="C7" s="88">
        <f t="shared" ref="C7:J7" si="1">SUM(C5:C6)</f>
        <v>4250000</v>
      </c>
      <c r="D7" s="88">
        <f t="shared" si="1"/>
        <v>2120000</v>
      </c>
      <c r="E7" s="88">
        <f t="shared" si="1"/>
        <v>1350000</v>
      </c>
      <c r="F7" s="88">
        <f t="shared" si="1"/>
        <v>780000</v>
      </c>
      <c r="G7" s="88">
        <f t="shared" si="1"/>
        <v>660000</v>
      </c>
      <c r="H7" s="88">
        <f t="shared" si="1"/>
        <v>640000</v>
      </c>
      <c r="I7" s="88">
        <f t="shared" si="1"/>
        <v>580000</v>
      </c>
      <c r="J7" s="88">
        <f t="shared" si="1"/>
        <v>210000</v>
      </c>
      <c r="K7" s="89">
        <f t="shared" si="0"/>
        <v>10590000</v>
      </c>
    </row>
    <row r="8" spans="1:11" ht="15" customHeight="1" x14ac:dyDescent="0.15">
      <c r="B8" s="85" t="s">
        <v>132</v>
      </c>
      <c r="C8" s="30">
        <v>2110000</v>
      </c>
      <c r="D8" s="30">
        <v>1030000</v>
      </c>
      <c r="E8" s="30">
        <v>660000</v>
      </c>
      <c r="F8" s="30">
        <v>430000</v>
      </c>
      <c r="G8" s="30">
        <v>330000</v>
      </c>
      <c r="H8" s="30">
        <v>330000</v>
      </c>
      <c r="I8" s="30">
        <v>280000</v>
      </c>
      <c r="J8" s="30">
        <v>100000</v>
      </c>
      <c r="K8" s="86">
        <f t="shared" si="0"/>
        <v>5270000</v>
      </c>
    </row>
    <row r="9" spans="1:11" ht="15" customHeight="1" x14ac:dyDescent="0.15">
      <c r="B9" s="85" t="s">
        <v>133</v>
      </c>
      <c r="C9" s="30">
        <v>2220000</v>
      </c>
      <c r="D9" s="30">
        <v>1060000</v>
      </c>
      <c r="E9" s="30">
        <v>700000</v>
      </c>
      <c r="F9" s="30">
        <v>400000</v>
      </c>
      <c r="G9" s="30">
        <v>340000</v>
      </c>
      <c r="H9" s="30">
        <v>280000</v>
      </c>
      <c r="I9" s="30">
        <v>260000</v>
      </c>
      <c r="J9" s="30">
        <v>120000</v>
      </c>
      <c r="K9" s="86">
        <f t="shared" si="0"/>
        <v>5380000</v>
      </c>
    </row>
    <row r="10" spans="1:11" ht="15" customHeight="1" x14ac:dyDescent="0.15">
      <c r="B10" s="87" t="s">
        <v>134</v>
      </c>
      <c r="C10" s="88">
        <f t="shared" ref="C10:J10" si="2">SUM(C8:C9)</f>
        <v>4330000</v>
      </c>
      <c r="D10" s="88">
        <f t="shared" si="2"/>
        <v>2090000</v>
      </c>
      <c r="E10" s="88">
        <f t="shared" si="2"/>
        <v>1360000</v>
      </c>
      <c r="F10" s="88">
        <f t="shared" si="2"/>
        <v>830000</v>
      </c>
      <c r="G10" s="88">
        <f t="shared" si="2"/>
        <v>670000</v>
      </c>
      <c r="H10" s="88">
        <f t="shared" si="2"/>
        <v>610000</v>
      </c>
      <c r="I10" s="88">
        <f t="shared" si="2"/>
        <v>540000</v>
      </c>
      <c r="J10" s="88">
        <f t="shared" si="2"/>
        <v>220000</v>
      </c>
      <c r="K10" s="89">
        <f t="shared" si="0"/>
        <v>10650000</v>
      </c>
    </row>
    <row r="11" spans="1:11" ht="15" customHeight="1" x14ac:dyDescent="0.15">
      <c r="B11" s="85" t="s">
        <v>135</v>
      </c>
      <c r="C11" s="30">
        <v>2210000</v>
      </c>
      <c r="D11" s="30">
        <v>1050000</v>
      </c>
      <c r="E11" s="30">
        <v>760000</v>
      </c>
      <c r="F11" s="30">
        <v>350000</v>
      </c>
      <c r="G11" s="30">
        <v>350000</v>
      </c>
      <c r="H11" s="30">
        <v>250000</v>
      </c>
      <c r="I11" s="30">
        <v>220000</v>
      </c>
      <c r="J11" s="30">
        <v>130000</v>
      </c>
      <c r="K11" s="86">
        <f t="shared" si="0"/>
        <v>5320000</v>
      </c>
    </row>
    <row r="12" spans="1:11" ht="15" customHeight="1" x14ac:dyDescent="0.15">
      <c r="B12" s="85" t="s">
        <v>136</v>
      </c>
      <c r="C12" s="30">
        <v>2200000</v>
      </c>
      <c r="D12" s="30">
        <v>1020000</v>
      </c>
      <c r="E12" s="30">
        <v>810000</v>
      </c>
      <c r="F12" s="30">
        <v>340000</v>
      </c>
      <c r="G12" s="30">
        <v>410000</v>
      </c>
      <c r="H12" s="30">
        <v>240000</v>
      </c>
      <c r="I12" s="30">
        <v>270000</v>
      </c>
      <c r="J12" s="30">
        <v>100000</v>
      </c>
      <c r="K12" s="86">
        <f t="shared" si="0"/>
        <v>5390000</v>
      </c>
    </row>
    <row r="13" spans="1:11" ht="15" customHeight="1" x14ac:dyDescent="0.15">
      <c r="B13" s="87" t="s">
        <v>137</v>
      </c>
      <c r="C13" s="88">
        <f t="shared" ref="C13:J13" si="3">SUM(C11:C12)</f>
        <v>4410000</v>
      </c>
      <c r="D13" s="88">
        <f t="shared" si="3"/>
        <v>2070000</v>
      </c>
      <c r="E13" s="88">
        <f t="shared" si="3"/>
        <v>1570000</v>
      </c>
      <c r="F13" s="88">
        <f t="shared" si="3"/>
        <v>690000</v>
      </c>
      <c r="G13" s="88">
        <f t="shared" si="3"/>
        <v>760000</v>
      </c>
      <c r="H13" s="88">
        <f t="shared" si="3"/>
        <v>490000</v>
      </c>
      <c r="I13" s="88">
        <f t="shared" si="3"/>
        <v>490000</v>
      </c>
      <c r="J13" s="88">
        <f t="shared" si="3"/>
        <v>230000</v>
      </c>
      <c r="K13" s="89">
        <f t="shared" si="0"/>
        <v>10710000</v>
      </c>
    </row>
    <row r="14" spans="1:11" ht="15" customHeight="1" x14ac:dyDescent="0.15">
      <c r="B14" s="85" t="s">
        <v>138</v>
      </c>
      <c r="C14" s="30">
        <v>2250000</v>
      </c>
      <c r="D14" s="30">
        <v>1000000</v>
      </c>
      <c r="E14" s="30">
        <v>840000</v>
      </c>
      <c r="F14" s="30">
        <v>310000</v>
      </c>
      <c r="G14" s="30">
        <v>370000</v>
      </c>
      <c r="H14" s="30">
        <v>250000</v>
      </c>
      <c r="I14" s="30">
        <v>230000</v>
      </c>
      <c r="J14" s="30">
        <v>100000</v>
      </c>
      <c r="K14" s="86">
        <f t="shared" si="0"/>
        <v>5350000</v>
      </c>
    </row>
    <row r="15" spans="1:11" ht="15" customHeight="1" x14ac:dyDescent="0.15">
      <c r="B15" s="85" t="s">
        <v>139</v>
      </c>
      <c r="C15" s="30">
        <v>2280000</v>
      </c>
      <c r="D15" s="30">
        <v>960000</v>
      </c>
      <c r="E15" s="30">
        <v>820000</v>
      </c>
      <c r="F15" s="30">
        <v>320000</v>
      </c>
      <c r="G15" s="30">
        <v>330000</v>
      </c>
      <c r="H15" s="30">
        <v>270000</v>
      </c>
      <c r="I15" s="30">
        <v>280000</v>
      </c>
      <c r="J15" s="30">
        <v>100000</v>
      </c>
      <c r="K15" s="86">
        <f t="shared" si="0"/>
        <v>5360000</v>
      </c>
    </row>
    <row r="16" spans="1:11" ht="15" customHeight="1" x14ac:dyDescent="0.15">
      <c r="B16" s="87" t="s">
        <v>140</v>
      </c>
      <c r="C16" s="88">
        <f t="shared" ref="C16:J16" si="4">SUM(C14:C15)</f>
        <v>4530000</v>
      </c>
      <c r="D16" s="88">
        <f t="shared" si="4"/>
        <v>1960000</v>
      </c>
      <c r="E16" s="88">
        <f t="shared" si="4"/>
        <v>1660000</v>
      </c>
      <c r="F16" s="88">
        <f t="shared" si="4"/>
        <v>630000</v>
      </c>
      <c r="G16" s="88">
        <f t="shared" si="4"/>
        <v>700000</v>
      </c>
      <c r="H16" s="88">
        <f t="shared" si="4"/>
        <v>520000</v>
      </c>
      <c r="I16" s="88">
        <f t="shared" si="4"/>
        <v>510000</v>
      </c>
      <c r="J16" s="88">
        <f t="shared" si="4"/>
        <v>200000</v>
      </c>
      <c r="K16" s="89">
        <f t="shared" si="0"/>
        <v>10710000</v>
      </c>
    </row>
    <row r="17" spans="2:11" ht="15" customHeight="1" thickBot="1" x14ac:dyDescent="0.2">
      <c r="B17" s="90" t="s">
        <v>128</v>
      </c>
      <c r="C17" s="91">
        <f t="shared" ref="C17:J17" si="5">SUM(C5:C6,C8:C9,C11:C12,C14:C15)</f>
        <v>17520000</v>
      </c>
      <c r="D17" s="91">
        <f t="shared" si="5"/>
        <v>8240000</v>
      </c>
      <c r="E17" s="91">
        <f t="shared" si="5"/>
        <v>5940000</v>
      </c>
      <c r="F17" s="91">
        <f t="shared" si="5"/>
        <v>2930000</v>
      </c>
      <c r="G17" s="91">
        <f t="shared" si="5"/>
        <v>2790000</v>
      </c>
      <c r="H17" s="91">
        <f t="shared" si="5"/>
        <v>2260000</v>
      </c>
      <c r="I17" s="91">
        <f t="shared" si="5"/>
        <v>2120000</v>
      </c>
      <c r="J17" s="91">
        <f t="shared" si="5"/>
        <v>860000</v>
      </c>
      <c r="K17" s="92">
        <f t="shared" si="0"/>
        <v>42660000</v>
      </c>
    </row>
    <row r="18" spans="2:11" ht="15" customHeight="1" x14ac:dyDescent="0.15">
      <c r="B18" s="93"/>
    </row>
  </sheetData>
  <mergeCells count="2">
    <mergeCell ref="B2:D2"/>
    <mergeCell ref="J3:K3"/>
  </mergeCells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3"/>
  <sheetViews>
    <sheetView workbookViewId="0"/>
  </sheetViews>
  <sheetFormatPr defaultRowHeight="13.5" x14ac:dyDescent="0.15"/>
  <cols>
    <col min="1" max="1" width="2.625" customWidth="1"/>
    <col min="2" max="2" width="8.625" customWidth="1"/>
    <col min="3" max="12" width="6.625" customWidth="1"/>
    <col min="13" max="13" width="9.625" customWidth="1"/>
  </cols>
  <sheetData>
    <row r="1" spans="1:13" ht="9.9499999999999993" customHeight="1" x14ac:dyDescent="0.15">
      <c r="A1" t="s">
        <v>141</v>
      </c>
    </row>
    <row r="2" spans="1:13" ht="9.9499999999999993" customHeight="1" x14ac:dyDescent="0.15"/>
    <row r="3" spans="1:13" ht="30" customHeight="1" x14ac:dyDescent="0.15">
      <c r="B3" s="279" t="s">
        <v>142</v>
      </c>
      <c r="C3" s="279"/>
    </row>
    <row r="4" spans="1:13" ht="9.9499999999999993" customHeight="1" thickBot="1" x14ac:dyDescent="0.2"/>
    <row r="5" spans="1:13" ht="14.1" customHeight="1" thickBot="1" x14ac:dyDescent="0.2">
      <c r="B5" s="94" t="s">
        <v>143</v>
      </c>
      <c r="C5" s="95">
        <v>0.125</v>
      </c>
      <c r="D5" s="95">
        <v>0.25</v>
      </c>
      <c r="E5" s="95">
        <v>0.375</v>
      </c>
      <c r="F5" s="95">
        <v>0.5</v>
      </c>
      <c r="G5" s="95">
        <v>0.625</v>
      </c>
      <c r="H5" s="95">
        <v>0.75</v>
      </c>
      <c r="I5" s="95">
        <v>0.875</v>
      </c>
      <c r="J5" s="96">
        <v>1</v>
      </c>
      <c r="K5" s="97" t="s">
        <v>144</v>
      </c>
      <c r="L5" s="98" t="s">
        <v>145</v>
      </c>
      <c r="M5" s="99" t="s">
        <v>146</v>
      </c>
    </row>
    <row r="6" spans="1:13" ht="14.1" customHeight="1" x14ac:dyDescent="0.15">
      <c r="B6" s="100">
        <v>38869</v>
      </c>
      <c r="C6" s="101">
        <v>19.8</v>
      </c>
      <c r="D6" s="101">
        <v>21.5</v>
      </c>
      <c r="E6" s="101">
        <v>23.2</v>
      </c>
      <c r="F6" s="101">
        <v>26.7</v>
      </c>
      <c r="G6" s="101">
        <v>26.3</v>
      </c>
      <c r="H6" s="101">
        <v>24.1</v>
      </c>
      <c r="I6" s="101">
        <v>23</v>
      </c>
      <c r="J6" s="102">
        <v>21.9</v>
      </c>
      <c r="K6" s="103">
        <f>MAX(C6:J6)</f>
        <v>26.7</v>
      </c>
      <c r="L6" s="104">
        <f>MIN(C6:J6)</f>
        <v>19.8</v>
      </c>
      <c r="M6" s="105" t="str">
        <f>IF(K6&gt;=28,"真夏日","")</f>
        <v/>
      </c>
    </row>
    <row r="7" spans="1:13" ht="14.1" customHeight="1" x14ac:dyDescent="0.15">
      <c r="B7" s="106">
        <v>38876</v>
      </c>
      <c r="C7" s="107">
        <v>19.600000000000001</v>
      </c>
      <c r="D7" s="107">
        <v>23.4</v>
      </c>
      <c r="E7" s="107">
        <v>22.9</v>
      </c>
      <c r="F7" s="107">
        <v>26.299999999999997</v>
      </c>
      <c r="G7" s="107">
        <v>27.1</v>
      </c>
      <c r="H7" s="107">
        <v>22.900000000000002</v>
      </c>
      <c r="I7" s="107">
        <v>25</v>
      </c>
      <c r="J7" s="108">
        <v>22.099999999999998</v>
      </c>
      <c r="K7" s="109">
        <f t="shared" ref="K7:K13" si="0">MAX(C7:J7)</f>
        <v>27.1</v>
      </c>
      <c r="L7" s="110">
        <f t="shared" ref="L7:L13" si="1">MIN(C7:J7)</f>
        <v>19.600000000000001</v>
      </c>
      <c r="M7" s="111" t="str">
        <f t="shared" ref="M7:M13" si="2">IF(K7&gt;=28,"真夏日","")</f>
        <v/>
      </c>
    </row>
    <row r="8" spans="1:13" ht="14.1" customHeight="1" x14ac:dyDescent="0.15">
      <c r="B8" s="106">
        <v>38883</v>
      </c>
      <c r="C8" s="107">
        <v>19.7</v>
      </c>
      <c r="D8" s="107">
        <v>21.9</v>
      </c>
      <c r="E8" s="107">
        <v>24.4</v>
      </c>
      <c r="F8" s="107">
        <v>28.099999999999998</v>
      </c>
      <c r="G8" s="107">
        <v>29.1</v>
      </c>
      <c r="H8" s="107">
        <v>24</v>
      </c>
      <c r="I8" s="107">
        <v>26.099999999999998</v>
      </c>
      <c r="J8" s="108">
        <v>23.9</v>
      </c>
      <c r="K8" s="109">
        <f t="shared" si="0"/>
        <v>29.1</v>
      </c>
      <c r="L8" s="110">
        <f t="shared" si="1"/>
        <v>19.7</v>
      </c>
      <c r="M8" s="111" t="str">
        <f t="shared" si="2"/>
        <v>真夏日</v>
      </c>
    </row>
    <row r="9" spans="1:13" ht="14.1" customHeight="1" x14ac:dyDescent="0.15">
      <c r="B9" s="106">
        <v>38890</v>
      </c>
      <c r="C9" s="107">
        <v>18</v>
      </c>
      <c r="D9" s="107">
        <v>20.499999999999996</v>
      </c>
      <c r="E9" s="107">
        <v>22.999999999999996</v>
      </c>
      <c r="F9" s="107">
        <v>29.199999999999996</v>
      </c>
      <c r="G9" s="107">
        <v>28.400000000000002</v>
      </c>
      <c r="H9" s="107">
        <v>24.4</v>
      </c>
      <c r="I9" s="107">
        <v>25.999999999999996</v>
      </c>
      <c r="J9" s="108">
        <v>24.7</v>
      </c>
      <c r="K9" s="109">
        <f t="shared" si="0"/>
        <v>29.199999999999996</v>
      </c>
      <c r="L9" s="110">
        <f t="shared" si="1"/>
        <v>18</v>
      </c>
      <c r="M9" s="111" t="str">
        <f t="shared" si="2"/>
        <v>真夏日</v>
      </c>
    </row>
    <row r="10" spans="1:13" ht="14.1" customHeight="1" x14ac:dyDescent="0.15">
      <c r="B10" s="106">
        <v>38897</v>
      </c>
      <c r="C10" s="107">
        <v>18.7</v>
      </c>
      <c r="D10" s="107">
        <v>22.199999999999996</v>
      </c>
      <c r="E10" s="107">
        <v>21.599999999999994</v>
      </c>
      <c r="F10" s="107">
        <v>28.599999999999994</v>
      </c>
      <c r="G10" s="107">
        <v>30.3</v>
      </c>
      <c r="H10" s="107">
        <v>25.7</v>
      </c>
      <c r="I10" s="107">
        <v>25.699999999999996</v>
      </c>
      <c r="J10" s="108">
        <v>24.2</v>
      </c>
      <c r="K10" s="109">
        <f t="shared" si="0"/>
        <v>30.3</v>
      </c>
      <c r="L10" s="110">
        <f t="shared" si="1"/>
        <v>18.7</v>
      </c>
      <c r="M10" s="111" t="str">
        <f t="shared" si="2"/>
        <v>真夏日</v>
      </c>
    </row>
    <row r="11" spans="1:13" ht="14.1" customHeight="1" x14ac:dyDescent="0.15">
      <c r="B11" s="106">
        <v>38904</v>
      </c>
      <c r="C11" s="107">
        <v>17.899999999999999</v>
      </c>
      <c r="D11" s="107">
        <v>20.599999999999994</v>
      </c>
      <c r="E11" s="107">
        <v>22.799999999999994</v>
      </c>
      <c r="F11" s="107">
        <v>28.099999999999994</v>
      </c>
      <c r="G11" s="107">
        <v>30.2</v>
      </c>
      <c r="H11" s="107">
        <v>25</v>
      </c>
      <c r="I11" s="107">
        <v>25.499999999999996</v>
      </c>
      <c r="J11" s="108">
        <v>23.9</v>
      </c>
      <c r="K11" s="109">
        <f t="shared" si="0"/>
        <v>30.2</v>
      </c>
      <c r="L11" s="110">
        <f t="shared" si="1"/>
        <v>17.899999999999999</v>
      </c>
      <c r="M11" s="112" t="str">
        <f t="shared" si="2"/>
        <v>真夏日</v>
      </c>
    </row>
    <row r="12" spans="1:13" ht="14.1" customHeight="1" x14ac:dyDescent="0.15">
      <c r="B12" s="106">
        <v>38911</v>
      </c>
      <c r="C12" s="107">
        <v>17.2</v>
      </c>
      <c r="D12" s="107">
        <v>20.899999999999995</v>
      </c>
      <c r="E12" s="107">
        <v>24.599999999999994</v>
      </c>
      <c r="F12" s="107">
        <v>29.899999999999995</v>
      </c>
      <c r="G12" s="107">
        <v>31.099999999999998</v>
      </c>
      <c r="H12" s="107">
        <v>24</v>
      </c>
      <c r="I12" s="107">
        <v>27.199999999999996</v>
      </c>
      <c r="J12" s="108">
        <v>23.799999999999997</v>
      </c>
      <c r="K12" s="109">
        <f t="shared" si="0"/>
        <v>31.099999999999998</v>
      </c>
      <c r="L12" s="110">
        <f t="shared" si="1"/>
        <v>17.2</v>
      </c>
      <c r="M12" s="111" t="str">
        <f t="shared" si="2"/>
        <v>真夏日</v>
      </c>
    </row>
    <row r="13" spans="1:13" ht="14.1" customHeight="1" thickBot="1" x14ac:dyDescent="0.2">
      <c r="B13" s="113">
        <v>38918</v>
      </c>
      <c r="C13" s="114">
        <v>18.899999999999999</v>
      </c>
      <c r="D13" s="114">
        <v>21.299999999999994</v>
      </c>
      <c r="E13" s="114">
        <v>24.599999999999994</v>
      </c>
      <c r="F13" s="114">
        <v>29.599999999999994</v>
      </c>
      <c r="G13" s="114">
        <v>29.999999999999996</v>
      </c>
      <c r="H13" s="114">
        <v>23</v>
      </c>
      <c r="I13" s="114">
        <v>27.799999999999994</v>
      </c>
      <c r="J13" s="115">
        <v>23.899999999999995</v>
      </c>
      <c r="K13" s="116">
        <f t="shared" si="0"/>
        <v>29.999999999999996</v>
      </c>
      <c r="L13" s="117">
        <f t="shared" si="1"/>
        <v>18.899999999999999</v>
      </c>
      <c r="M13" s="118" t="str">
        <f t="shared" si="2"/>
        <v>真夏日</v>
      </c>
    </row>
  </sheetData>
  <mergeCells count="1">
    <mergeCell ref="B3:C3"/>
  </mergeCells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"/>
  <sheetViews>
    <sheetView zoomScale="85" zoomScaleNormal="85" workbookViewId="0">
      <selection activeCell="A17" sqref="A17"/>
    </sheetView>
  </sheetViews>
  <sheetFormatPr defaultRowHeight="13.5" x14ac:dyDescent="0.15"/>
  <cols>
    <col min="1" max="1" width="4.625" customWidth="1"/>
    <col min="2" max="2" width="15.625" customWidth="1"/>
    <col min="3" max="12" width="8.625" customWidth="1"/>
  </cols>
  <sheetData>
    <row r="1" spans="2:10" ht="5.0999999999999996" customHeight="1" x14ac:dyDescent="0.15"/>
    <row r="2" spans="2:10" ht="5.0999999999999996" customHeight="1" x14ac:dyDescent="0.15"/>
    <row r="3" spans="2:10" ht="5.0999999999999996" customHeight="1" x14ac:dyDescent="0.15"/>
    <row r="4" spans="2:10" ht="5.0999999999999996" customHeight="1" x14ac:dyDescent="0.15"/>
    <row r="5" spans="2:10" ht="5.0999999999999996" customHeight="1" thickBot="1" x14ac:dyDescent="0.2"/>
    <row r="6" spans="2:10" ht="20.100000000000001" customHeight="1" thickTop="1" thickBot="1" x14ac:dyDescent="0.2">
      <c r="B6" s="280" t="s">
        <v>147</v>
      </c>
      <c r="C6" s="280"/>
      <c r="D6" s="281">
        <f ca="1">TODAY()</f>
        <v>42780</v>
      </c>
      <c r="E6" s="282"/>
      <c r="F6" s="283"/>
      <c r="G6" s="119" t="s">
        <v>148</v>
      </c>
      <c r="H6" s="120">
        <f>SUM(G8:G13)</f>
        <v>50940</v>
      </c>
    </row>
    <row r="7" spans="2:10" ht="15" customHeight="1" thickTop="1" thickBot="1" x14ac:dyDescent="0.2">
      <c r="B7" s="121" t="s">
        <v>149</v>
      </c>
      <c r="C7" s="122" t="s">
        <v>150</v>
      </c>
      <c r="D7" s="122" t="s">
        <v>151</v>
      </c>
      <c r="E7" s="122" t="s">
        <v>152</v>
      </c>
      <c r="F7" s="122" t="s">
        <v>153</v>
      </c>
      <c r="G7" s="122" t="s">
        <v>154</v>
      </c>
      <c r="H7" s="123" t="s">
        <v>155</v>
      </c>
    </row>
    <row r="8" spans="2:10" ht="15" customHeight="1" thickTop="1" x14ac:dyDescent="0.15">
      <c r="B8" s="124" t="s">
        <v>156</v>
      </c>
      <c r="C8" s="25">
        <v>515</v>
      </c>
      <c r="D8" s="125">
        <v>100</v>
      </c>
      <c r="E8" s="25">
        <v>750</v>
      </c>
      <c r="F8" s="125">
        <v>60</v>
      </c>
      <c r="G8" s="125">
        <f t="shared" ref="G8:G13" si="0">C8*D8-E8*F8</f>
        <v>6500</v>
      </c>
      <c r="H8" s="126">
        <f t="shared" ref="H8:H13" si="1">G8/$H$6</f>
        <v>0.1276010993325481</v>
      </c>
      <c r="J8" t="str">
        <f t="shared" ref="J8:J13" si="2">IF(H8&lt;=0.1,"ダメじゃん","")</f>
        <v/>
      </c>
    </row>
    <row r="9" spans="2:10" ht="15" customHeight="1" x14ac:dyDescent="0.15">
      <c r="B9" s="127" t="s">
        <v>157</v>
      </c>
      <c r="C9" s="30">
        <v>826</v>
      </c>
      <c r="D9" s="128">
        <v>120</v>
      </c>
      <c r="E9" s="30">
        <v>1000</v>
      </c>
      <c r="F9" s="128">
        <v>90</v>
      </c>
      <c r="G9" s="128">
        <f t="shared" si="0"/>
        <v>9120</v>
      </c>
      <c r="H9" s="129">
        <f t="shared" si="1"/>
        <v>0.1790341578327444</v>
      </c>
      <c r="J9" t="str">
        <f t="shared" si="2"/>
        <v/>
      </c>
    </row>
    <row r="10" spans="2:10" ht="15" customHeight="1" x14ac:dyDescent="0.15">
      <c r="B10" s="127" t="s">
        <v>158</v>
      </c>
      <c r="C10" s="30">
        <v>200</v>
      </c>
      <c r="D10" s="128">
        <v>150</v>
      </c>
      <c r="E10" s="30">
        <v>200</v>
      </c>
      <c r="F10" s="128">
        <v>130</v>
      </c>
      <c r="G10" s="128">
        <f t="shared" si="0"/>
        <v>4000</v>
      </c>
      <c r="H10" s="129">
        <f t="shared" si="1"/>
        <v>7.8523753435414206E-2</v>
      </c>
      <c r="J10" t="str">
        <f t="shared" si="2"/>
        <v>ダメじゃん</v>
      </c>
    </row>
    <row r="11" spans="2:10" ht="15" customHeight="1" x14ac:dyDescent="0.15">
      <c r="B11" s="127" t="s">
        <v>159</v>
      </c>
      <c r="C11" s="30">
        <v>100</v>
      </c>
      <c r="D11" s="128">
        <v>200</v>
      </c>
      <c r="E11" s="30">
        <v>100</v>
      </c>
      <c r="F11" s="128">
        <v>80</v>
      </c>
      <c r="G11" s="128">
        <f t="shared" si="0"/>
        <v>12000</v>
      </c>
      <c r="H11" s="129">
        <f t="shared" si="1"/>
        <v>0.23557126030624265</v>
      </c>
      <c r="J11" t="str">
        <f t="shared" si="2"/>
        <v/>
      </c>
    </row>
    <row r="12" spans="2:10" ht="15" customHeight="1" x14ac:dyDescent="0.15">
      <c r="B12" s="127" t="s">
        <v>160</v>
      </c>
      <c r="C12" s="30">
        <v>124</v>
      </c>
      <c r="D12" s="128">
        <v>180</v>
      </c>
      <c r="E12" s="30">
        <v>200</v>
      </c>
      <c r="F12" s="128">
        <v>45</v>
      </c>
      <c r="G12" s="128">
        <f t="shared" si="0"/>
        <v>13320</v>
      </c>
      <c r="H12" s="129">
        <f t="shared" si="1"/>
        <v>0.26148409893992935</v>
      </c>
      <c r="J12" t="str">
        <f t="shared" si="2"/>
        <v/>
      </c>
    </row>
    <row r="13" spans="2:10" ht="15" customHeight="1" thickBot="1" x14ac:dyDescent="0.2">
      <c r="B13" s="130" t="s">
        <v>161</v>
      </c>
      <c r="C13" s="131">
        <v>114</v>
      </c>
      <c r="D13" s="132">
        <v>250</v>
      </c>
      <c r="E13" s="131">
        <v>150</v>
      </c>
      <c r="F13" s="132">
        <v>150</v>
      </c>
      <c r="G13" s="132">
        <f t="shared" si="0"/>
        <v>6000</v>
      </c>
      <c r="H13" s="133">
        <f t="shared" si="1"/>
        <v>0.11778563015312132</v>
      </c>
      <c r="J13" t="str">
        <f t="shared" si="2"/>
        <v/>
      </c>
    </row>
    <row r="14" spans="2:10" ht="14.25" thickTop="1" x14ac:dyDescent="0.15">
      <c r="H14" s="134"/>
    </row>
    <row r="17" spans="1:1" x14ac:dyDescent="0.15">
      <c r="A17" t="s">
        <v>141</v>
      </c>
    </row>
  </sheetData>
  <mergeCells count="2">
    <mergeCell ref="B6:C6"/>
    <mergeCell ref="D6:F6"/>
  </mergeCells>
  <phoneticPr fontId="1"/>
  <pageMargins left="0.78740157480314965" right="0.78740157480314965" top="1.9685039370078741" bottom="1.9685039370078741" header="0.78740157480314965" footer="0.78740157480314965"/>
  <pageSetup paperSize="9" orientation="portrait" horizontalDpi="0" verticalDpi="0" r:id="rId1"/>
  <headerFooter alignWithMargins="0">
    <oddHeader>&amp;L&amp;D&amp;R&amp;P／&amp;N</oddHeader>
    <oddFooter>&amp;C&amp;F－&amp;A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6"/>
  <sheetViews>
    <sheetView workbookViewId="0"/>
  </sheetViews>
  <sheetFormatPr defaultRowHeight="13.5" x14ac:dyDescent="0.15"/>
  <cols>
    <col min="1" max="1" width="20.625" customWidth="1"/>
    <col min="2" max="10" width="7.625" customWidth="1"/>
    <col min="11" max="11" width="5.625" customWidth="1"/>
  </cols>
  <sheetData>
    <row r="1" spans="1:11" ht="30" customHeight="1" x14ac:dyDescent="0.15">
      <c r="A1" t="s">
        <v>141</v>
      </c>
    </row>
    <row r="2" spans="1:11" ht="30" customHeight="1" x14ac:dyDescent="0.15"/>
    <row r="3" spans="1:11" ht="30" customHeight="1" thickBot="1" x14ac:dyDescent="0.2"/>
    <row r="4" spans="1:11" ht="30" customHeight="1" thickTop="1" thickBot="1" x14ac:dyDescent="0.2">
      <c r="B4" s="284" t="s">
        <v>162</v>
      </c>
      <c r="C4" s="285"/>
      <c r="D4" s="286"/>
    </row>
    <row r="5" spans="1:11" ht="30" customHeight="1" thickTop="1" thickBot="1" x14ac:dyDescent="0.2"/>
    <row r="6" spans="1:11" ht="15" customHeight="1" x14ac:dyDescent="0.15">
      <c r="B6" s="287" t="s">
        <v>163</v>
      </c>
      <c r="C6" s="289" t="s">
        <v>164</v>
      </c>
      <c r="D6" s="291" t="s">
        <v>165</v>
      </c>
      <c r="E6" s="292"/>
      <c r="F6" s="292"/>
      <c r="G6" s="292"/>
      <c r="H6" s="292"/>
      <c r="I6" s="292"/>
      <c r="J6" s="292"/>
      <c r="K6" s="293"/>
    </row>
    <row r="7" spans="1:11" ht="15" customHeight="1" thickBot="1" x14ac:dyDescent="0.2">
      <c r="B7" s="288"/>
      <c r="C7" s="290"/>
      <c r="D7" s="135" t="s">
        <v>166</v>
      </c>
      <c r="E7" s="136" t="s">
        <v>167</v>
      </c>
      <c r="F7" s="136" t="s">
        <v>168</v>
      </c>
      <c r="G7" s="136" t="s">
        <v>169</v>
      </c>
      <c r="H7" s="136" t="s">
        <v>68</v>
      </c>
      <c r="I7" s="136" t="s">
        <v>128</v>
      </c>
      <c r="J7" s="136" t="s">
        <v>14</v>
      </c>
      <c r="K7" s="137" t="s">
        <v>67</v>
      </c>
    </row>
    <row r="8" spans="1:11" ht="15" customHeight="1" thickTop="1" x14ac:dyDescent="0.15">
      <c r="B8" s="138" t="s">
        <v>170</v>
      </c>
      <c r="C8" s="139">
        <v>1002.5</v>
      </c>
      <c r="D8" s="25">
        <v>36456</v>
      </c>
      <c r="E8" s="25">
        <v>38406</v>
      </c>
      <c r="F8" s="25">
        <v>36442</v>
      </c>
      <c r="G8" s="25">
        <v>32076</v>
      </c>
      <c r="H8" s="140" t="str">
        <f t="shared" ref="H8:H16" si="0">IF(I8/C8&lt;=230,"不調","")</f>
        <v>不調</v>
      </c>
      <c r="I8" s="25">
        <f t="shared" ref="I8:I16" si="1">SUM(D8:G8)</f>
        <v>143380</v>
      </c>
      <c r="J8" s="25">
        <f t="shared" ref="J8:J16" si="2">ROUND(AVERAGE(D8:G8),-2)</f>
        <v>35800</v>
      </c>
      <c r="K8" s="141">
        <f t="shared" ref="K8:K16" si="3">RANK(I8,$I$8:$I$16,0)</f>
        <v>1</v>
      </c>
    </row>
    <row r="9" spans="1:11" ht="15" customHeight="1" x14ac:dyDescent="0.15">
      <c r="B9" s="142" t="s">
        <v>171</v>
      </c>
      <c r="C9" s="143">
        <v>200</v>
      </c>
      <c r="D9" s="30">
        <v>20154</v>
      </c>
      <c r="E9" s="30">
        <v>20888</v>
      </c>
      <c r="F9" s="30">
        <v>20218</v>
      </c>
      <c r="G9" s="30">
        <v>21702</v>
      </c>
      <c r="H9" s="144" t="str">
        <f t="shared" si="0"/>
        <v/>
      </c>
      <c r="I9" s="30">
        <f t="shared" si="1"/>
        <v>82962</v>
      </c>
      <c r="J9" s="30">
        <f t="shared" si="2"/>
        <v>20700</v>
      </c>
      <c r="K9" s="64">
        <f t="shared" si="3"/>
        <v>3</v>
      </c>
    </row>
    <row r="10" spans="1:11" ht="15" customHeight="1" x14ac:dyDescent="0.15">
      <c r="B10" s="142" t="s">
        <v>172</v>
      </c>
      <c r="C10" s="143">
        <v>120.8</v>
      </c>
      <c r="D10" s="30">
        <v>21588</v>
      </c>
      <c r="E10" s="30">
        <v>20163</v>
      </c>
      <c r="F10" s="30">
        <v>20507</v>
      </c>
      <c r="G10" s="30">
        <v>21097</v>
      </c>
      <c r="H10" s="144" t="str">
        <f t="shared" si="0"/>
        <v/>
      </c>
      <c r="I10" s="30">
        <f t="shared" si="1"/>
        <v>83355</v>
      </c>
      <c r="J10" s="30">
        <f t="shared" si="2"/>
        <v>20800</v>
      </c>
      <c r="K10" s="64">
        <f t="shared" si="3"/>
        <v>2</v>
      </c>
    </row>
    <row r="11" spans="1:11" ht="15" customHeight="1" x14ac:dyDescent="0.15">
      <c r="B11" s="142" t="s">
        <v>173</v>
      </c>
      <c r="C11" s="143">
        <v>99.9</v>
      </c>
      <c r="D11" s="30">
        <v>5341</v>
      </c>
      <c r="E11" s="30">
        <v>5709</v>
      </c>
      <c r="F11" s="30">
        <v>5312</v>
      </c>
      <c r="G11" s="30">
        <v>4978</v>
      </c>
      <c r="H11" s="144" t="str">
        <f t="shared" si="0"/>
        <v>不調</v>
      </c>
      <c r="I11" s="30">
        <f t="shared" si="1"/>
        <v>21340</v>
      </c>
      <c r="J11" s="30">
        <f t="shared" si="2"/>
        <v>5300</v>
      </c>
      <c r="K11" s="64">
        <f t="shared" si="3"/>
        <v>5</v>
      </c>
    </row>
    <row r="12" spans="1:11" ht="15" customHeight="1" x14ac:dyDescent="0.15">
      <c r="B12" s="142" t="s">
        <v>174</v>
      </c>
      <c r="C12" s="143">
        <v>88.4</v>
      </c>
      <c r="D12" s="30">
        <v>7629</v>
      </c>
      <c r="E12" s="30">
        <v>7545</v>
      </c>
      <c r="F12" s="30">
        <v>8449</v>
      </c>
      <c r="G12" s="30">
        <v>8169</v>
      </c>
      <c r="H12" s="144" t="str">
        <f t="shared" si="0"/>
        <v/>
      </c>
      <c r="I12" s="30">
        <f t="shared" si="1"/>
        <v>31792</v>
      </c>
      <c r="J12" s="30">
        <f t="shared" si="2"/>
        <v>7900</v>
      </c>
      <c r="K12" s="64">
        <f t="shared" si="3"/>
        <v>4</v>
      </c>
    </row>
    <row r="13" spans="1:11" ht="15" customHeight="1" x14ac:dyDescent="0.15">
      <c r="B13" s="142" t="s">
        <v>175</v>
      </c>
      <c r="C13" s="143">
        <v>75.2</v>
      </c>
      <c r="D13" s="30">
        <v>4325</v>
      </c>
      <c r="E13" s="30">
        <v>4195</v>
      </c>
      <c r="F13" s="30">
        <v>4347</v>
      </c>
      <c r="G13" s="30">
        <v>4253</v>
      </c>
      <c r="H13" s="144" t="str">
        <f t="shared" si="0"/>
        <v>不調</v>
      </c>
      <c r="I13" s="30">
        <f t="shared" si="1"/>
        <v>17120</v>
      </c>
      <c r="J13" s="30">
        <f t="shared" si="2"/>
        <v>4300</v>
      </c>
      <c r="K13" s="64">
        <f t="shared" si="3"/>
        <v>6</v>
      </c>
    </row>
    <row r="14" spans="1:11" ht="15" customHeight="1" x14ac:dyDescent="0.15">
      <c r="B14" s="142" t="s">
        <v>176</v>
      </c>
      <c r="C14" s="143">
        <v>66.599999999999994</v>
      </c>
      <c r="D14" s="30">
        <v>3892</v>
      </c>
      <c r="E14" s="30">
        <v>3676</v>
      </c>
      <c r="F14" s="30">
        <v>4042</v>
      </c>
      <c r="G14" s="30">
        <v>4017</v>
      </c>
      <c r="H14" s="144" t="str">
        <f t="shared" si="0"/>
        <v/>
      </c>
      <c r="I14" s="30">
        <f t="shared" si="1"/>
        <v>15627</v>
      </c>
      <c r="J14" s="30">
        <f t="shared" si="2"/>
        <v>3900</v>
      </c>
      <c r="K14" s="64">
        <f t="shared" si="3"/>
        <v>7</v>
      </c>
    </row>
    <row r="15" spans="1:11" ht="15" customHeight="1" x14ac:dyDescent="0.15">
      <c r="B15" s="142" t="s">
        <v>177</v>
      </c>
      <c r="C15" s="143">
        <v>45</v>
      </c>
      <c r="D15" s="30">
        <v>3126</v>
      </c>
      <c r="E15" s="30">
        <v>2991</v>
      </c>
      <c r="F15" s="30">
        <v>2785</v>
      </c>
      <c r="G15" s="30">
        <v>2541</v>
      </c>
      <c r="H15" s="144" t="str">
        <f t="shared" si="0"/>
        <v/>
      </c>
      <c r="I15" s="30">
        <f t="shared" si="1"/>
        <v>11443</v>
      </c>
      <c r="J15" s="30">
        <f t="shared" si="2"/>
        <v>2900</v>
      </c>
      <c r="K15" s="64">
        <f t="shared" si="3"/>
        <v>8</v>
      </c>
    </row>
    <row r="16" spans="1:11" ht="15" customHeight="1" thickBot="1" x14ac:dyDescent="0.2">
      <c r="B16" s="145" t="s">
        <v>178</v>
      </c>
      <c r="C16" s="146">
        <v>33.299999999999997</v>
      </c>
      <c r="D16" s="147">
        <v>2157</v>
      </c>
      <c r="E16" s="147">
        <v>2165</v>
      </c>
      <c r="F16" s="147">
        <v>2173</v>
      </c>
      <c r="G16" s="147">
        <v>2152</v>
      </c>
      <c r="H16" s="148" t="str">
        <f t="shared" si="0"/>
        <v/>
      </c>
      <c r="I16" s="147">
        <f t="shared" si="1"/>
        <v>8647</v>
      </c>
      <c r="J16" s="147">
        <f t="shared" si="2"/>
        <v>2200</v>
      </c>
      <c r="K16" s="76">
        <f t="shared" si="3"/>
        <v>9</v>
      </c>
    </row>
    <row r="36" spans="2:11" x14ac:dyDescent="0.15">
      <c r="B36" s="93" t="s">
        <v>179</v>
      </c>
      <c r="C36" s="93"/>
      <c r="D36" s="93"/>
      <c r="E36" s="93"/>
      <c r="F36" s="93"/>
      <c r="G36" s="93"/>
      <c r="H36" s="93"/>
      <c r="I36" s="93"/>
      <c r="J36" s="93"/>
      <c r="K36" s="93"/>
    </row>
  </sheetData>
  <mergeCells count="4">
    <mergeCell ref="B4:D4"/>
    <mergeCell ref="B6:B7"/>
    <mergeCell ref="C6:C7"/>
    <mergeCell ref="D6:K6"/>
  </mergeCells>
  <phoneticPr fontId="1"/>
  <pageMargins left="0.78740157480314965" right="0.78740157480314965" top="1.1811023622047245" bottom="1.1811023622047245" header="0.78740157480314965" footer="0.78740157480314965"/>
  <pageSetup paperSize="9" orientation="portrait" horizontalDpi="0" verticalDpi="0" r:id="rId1"/>
  <headerFooter alignWithMargins="0">
    <oddHeader>&amp;L&amp;D&amp;R&amp;P／&amp;N</oddHeader>
    <oddFooter>&amp;C&amp;F－&amp;A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8"/>
  <sheetViews>
    <sheetView workbookViewId="0"/>
  </sheetViews>
  <sheetFormatPr defaultRowHeight="13.5" x14ac:dyDescent="0.15"/>
  <cols>
    <col min="1" max="1" width="2.625" customWidth="1"/>
    <col min="2" max="2" width="13" bestFit="1" customWidth="1"/>
    <col min="11" max="11" width="16.5" bestFit="1" customWidth="1"/>
  </cols>
  <sheetData>
    <row r="1" spans="1:13" x14ac:dyDescent="0.15">
      <c r="A1" t="s">
        <v>141</v>
      </c>
    </row>
    <row r="5" spans="1:13" ht="30" customHeight="1" x14ac:dyDescent="0.15">
      <c r="B5" s="295" t="s">
        <v>180</v>
      </c>
      <c r="C5" s="295"/>
      <c r="D5" s="295"/>
    </row>
    <row r="6" spans="1:13" x14ac:dyDescent="0.15">
      <c r="G6" s="149"/>
      <c r="H6" s="149"/>
    </row>
    <row r="7" spans="1:13" ht="14.25" thickBot="1" x14ac:dyDescent="0.2">
      <c r="G7" s="149"/>
      <c r="H7" s="149"/>
    </row>
    <row r="8" spans="1:13" x14ac:dyDescent="0.15">
      <c r="B8" s="296" t="s">
        <v>181</v>
      </c>
      <c r="C8" s="259" t="s">
        <v>182</v>
      </c>
      <c r="D8" s="261"/>
      <c r="E8" s="261"/>
      <c r="F8" s="261"/>
      <c r="G8" s="264"/>
      <c r="H8" s="298" t="s">
        <v>183</v>
      </c>
      <c r="I8" s="255" t="s">
        <v>184</v>
      </c>
      <c r="J8" s="255" t="s">
        <v>185</v>
      </c>
      <c r="K8" s="255" t="s">
        <v>186</v>
      </c>
      <c r="L8" s="255" t="s">
        <v>67</v>
      </c>
      <c r="M8" s="93"/>
    </row>
    <row r="9" spans="1:13" ht="14.25" thickBot="1" x14ac:dyDescent="0.2">
      <c r="B9" s="297"/>
      <c r="C9" s="150" t="s">
        <v>187</v>
      </c>
      <c r="D9" s="151" t="s">
        <v>188</v>
      </c>
      <c r="E9" s="151" t="s">
        <v>189</v>
      </c>
      <c r="F9" s="151" t="s">
        <v>190</v>
      </c>
      <c r="G9" s="152" t="s">
        <v>191</v>
      </c>
      <c r="H9" s="299"/>
      <c r="I9" s="294"/>
      <c r="J9" s="294"/>
      <c r="K9" s="294"/>
      <c r="L9" s="294"/>
    </row>
    <row r="10" spans="1:13" ht="14.25" thickTop="1" x14ac:dyDescent="0.15">
      <c r="B10" s="153" t="s">
        <v>192</v>
      </c>
      <c r="C10" s="154">
        <v>83</v>
      </c>
      <c r="D10" s="155">
        <v>91</v>
      </c>
      <c r="E10" s="155">
        <v>100</v>
      </c>
      <c r="F10" s="155">
        <v>95</v>
      </c>
      <c r="G10" s="141">
        <v>80</v>
      </c>
      <c r="H10" s="156">
        <f>SUM(C10:F10)</f>
        <v>369</v>
      </c>
      <c r="I10" s="101">
        <f t="shared" ref="I10:I15" si="0">AVERAGE(C10:F10)</f>
        <v>92.25</v>
      </c>
      <c r="J10" s="140" t="str">
        <f>IF(I10&gt;=G10,"到達","")</f>
        <v>到達</v>
      </c>
      <c r="K10" s="140" t="str">
        <f>IF(I10&gt;=$I$15,"合格","")</f>
        <v>合格</v>
      </c>
      <c r="L10" s="140">
        <f>RANK(I10,$I$10:$I$14)</f>
        <v>1</v>
      </c>
    </row>
    <row r="11" spans="1:13" x14ac:dyDescent="0.15">
      <c r="B11" s="157" t="s">
        <v>193</v>
      </c>
      <c r="C11" s="158">
        <v>64</v>
      </c>
      <c r="D11" s="159">
        <v>72</v>
      </c>
      <c r="E11" s="159">
        <v>95</v>
      </c>
      <c r="F11" s="159">
        <v>100</v>
      </c>
      <c r="G11" s="64">
        <v>75</v>
      </c>
      <c r="H11" s="160">
        <f>SUM(C11:F11)</f>
        <v>331</v>
      </c>
      <c r="I11" s="107">
        <f t="shared" si="0"/>
        <v>82.75</v>
      </c>
      <c r="J11" s="144" t="str">
        <f>IF(I11&gt;=G11,"到達","")</f>
        <v>到達</v>
      </c>
      <c r="K11" s="144" t="str">
        <f>IF(I11&gt;=$I$15,"合格","")</f>
        <v>合格</v>
      </c>
      <c r="L11" s="144">
        <f>RANK(I11,$I$10:$I$14)</f>
        <v>2</v>
      </c>
    </row>
    <row r="12" spans="1:13" x14ac:dyDescent="0.15">
      <c r="B12" s="157" t="s">
        <v>194</v>
      </c>
      <c r="C12" s="158">
        <v>51</v>
      </c>
      <c r="D12" s="159">
        <v>65</v>
      </c>
      <c r="E12" s="159">
        <v>78</v>
      </c>
      <c r="F12" s="159">
        <v>95</v>
      </c>
      <c r="G12" s="64">
        <v>70</v>
      </c>
      <c r="H12" s="160">
        <f>SUM(C12:F12)</f>
        <v>289</v>
      </c>
      <c r="I12" s="107">
        <f t="shared" si="0"/>
        <v>72.25</v>
      </c>
      <c r="J12" s="144" t="str">
        <f>IF(I12&gt;=G12,"到達","")</f>
        <v>到達</v>
      </c>
      <c r="K12" s="144" t="str">
        <f>IF(I12&gt;=$I$15,"合格","")</f>
        <v/>
      </c>
      <c r="L12" s="144">
        <f>RANK(I12,$I$10:$I$14)</f>
        <v>3</v>
      </c>
    </row>
    <row r="13" spans="1:13" x14ac:dyDescent="0.15">
      <c r="B13" s="157" t="s">
        <v>195</v>
      </c>
      <c r="C13" s="158">
        <v>59</v>
      </c>
      <c r="D13" s="159">
        <v>60</v>
      </c>
      <c r="E13" s="159">
        <v>61</v>
      </c>
      <c r="F13" s="159">
        <v>78</v>
      </c>
      <c r="G13" s="64">
        <v>65</v>
      </c>
      <c r="H13" s="160">
        <f>SUM(C13:F13)</f>
        <v>258</v>
      </c>
      <c r="I13" s="107">
        <f t="shared" si="0"/>
        <v>64.5</v>
      </c>
      <c r="J13" s="144" t="str">
        <f>IF(I13&gt;=G13,"到達","")</f>
        <v/>
      </c>
      <c r="K13" s="144" t="str">
        <f>IF(I13&gt;=$I$15,"合格","")</f>
        <v/>
      </c>
      <c r="L13" s="144">
        <f>RANK(I13,$I$10:$I$14)</f>
        <v>4</v>
      </c>
    </row>
    <row r="14" spans="1:13" ht="14.25" thickBot="1" x14ac:dyDescent="0.2">
      <c r="B14" s="161" t="s">
        <v>196</v>
      </c>
      <c r="C14" s="162">
        <v>71</v>
      </c>
      <c r="D14" s="163">
        <v>55</v>
      </c>
      <c r="E14" s="163">
        <v>52</v>
      </c>
      <c r="F14" s="163">
        <v>48</v>
      </c>
      <c r="G14" s="164">
        <v>60</v>
      </c>
      <c r="H14" s="165">
        <f>SUM(C14:F14)</f>
        <v>226</v>
      </c>
      <c r="I14" s="166">
        <f t="shared" si="0"/>
        <v>56.5</v>
      </c>
      <c r="J14" s="151" t="str">
        <f>IF(I14&gt;=G14,"到達","")</f>
        <v/>
      </c>
      <c r="K14" s="151" t="str">
        <f>IF(I14&gt;=$I$15,"合格","")</f>
        <v/>
      </c>
      <c r="L14" s="151">
        <f>RANK(I14,$I$10:$I$14)</f>
        <v>5</v>
      </c>
    </row>
    <row r="15" spans="1:13" ht="14.25" thickTop="1" x14ac:dyDescent="0.15">
      <c r="B15" s="167" t="s">
        <v>184</v>
      </c>
      <c r="C15" s="154">
        <f>AVERAGE(C10:C14)</f>
        <v>65.599999999999994</v>
      </c>
      <c r="D15" s="155">
        <f>AVERAGE(D10:D14)</f>
        <v>68.599999999999994</v>
      </c>
      <c r="E15" s="155">
        <f>AVERAGE(E10:E14)</f>
        <v>77.2</v>
      </c>
      <c r="F15" s="155">
        <f>AVERAGE(F10:F14)</f>
        <v>83.2</v>
      </c>
      <c r="G15" s="141">
        <f>AVERAGE(G10:G14)</f>
        <v>70</v>
      </c>
      <c r="H15" s="156"/>
      <c r="I15" s="101">
        <f t="shared" si="0"/>
        <v>73.649999999999991</v>
      </c>
      <c r="J15" s="155"/>
      <c r="K15" s="155"/>
      <c r="L15" s="155"/>
    </row>
    <row r="16" spans="1:13" x14ac:dyDescent="0.15">
      <c r="B16" s="168" t="s">
        <v>71</v>
      </c>
      <c r="C16" s="158">
        <f>MAX(C10:C14)</f>
        <v>83</v>
      </c>
      <c r="D16" s="159">
        <f>MAX(D10:D14)</f>
        <v>91</v>
      </c>
      <c r="E16" s="159">
        <f>MAX(E10:E14)</f>
        <v>100</v>
      </c>
      <c r="F16" s="159">
        <f>MAX(F10:F14)</f>
        <v>100</v>
      </c>
      <c r="G16" s="64">
        <f>MAX(G10:G14)</f>
        <v>80</v>
      </c>
      <c r="H16" s="160"/>
      <c r="I16" s="159"/>
      <c r="J16" s="159"/>
      <c r="K16" s="159"/>
      <c r="L16" s="159"/>
    </row>
    <row r="17" spans="2:12" x14ac:dyDescent="0.15">
      <c r="B17" s="168" t="s">
        <v>74</v>
      </c>
      <c r="C17" s="158">
        <f>MIN(C10:C14)</f>
        <v>51</v>
      </c>
      <c r="D17" s="159">
        <f>MIN(D10:D14)</f>
        <v>55</v>
      </c>
      <c r="E17" s="159">
        <f>MIN(E10:E14)</f>
        <v>52</v>
      </c>
      <c r="F17" s="159">
        <f>MIN(F10:F14)</f>
        <v>48</v>
      </c>
      <c r="G17" s="64">
        <f>MIN(G10:G14)</f>
        <v>60</v>
      </c>
      <c r="H17" s="160"/>
      <c r="I17" s="159"/>
      <c r="J17" s="159"/>
      <c r="K17" s="169">
        <f ca="1">TODAY()</f>
        <v>42780</v>
      </c>
      <c r="L17" s="170" t="s">
        <v>197</v>
      </c>
    </row>
    <row r="18" spans="2:12" ht="14.25" thickBot="1" x14ac:dyDescent="0.2">
      <c r="B18" s="168" t="s">
        <v>198</v>
      </c>
      <c r="C18" s="171" t="str">
        <f>IF(C16-C17&gt;30,"●","")</f>
        <v>●</v>
      </c>
      <c r="D18" s="148" t="str">
        <f>IF(D16-D17&gt;30,"●","")</f>
        <v>●</v>
      </c>
      <c r="E18" s="148" t="str">
        <f>IF(E16-E17&gt;30,"●","")</f>
        <v>●</v>
      </c>
      <c r="F18" s="148" t="str">
        <f>IF(F16-F17&gt;30,"●","")</f>
        <v>●</v>
      </c>
      <c r="G18" s="76" t="str">
        <f>IF(G16-G17&gt;30,"●","")</f>
        <v/>
      </c>
      <c r="H18" s="160"/>
      <c r="I18" s="159"/>
      <c r="J18" s="159"/>
      <c r="K18" s="172" t="s">
        <v>199</v>
      </c>
      <c r="L18" s="173">
        <v>60</v>
      </c>
    </row>
  </sheetData>
  <mergeCells count="8">
    <mergeCell ref="K8:K9"/>
    <mergeCell ref="L8:L9"/>
    <mergeCell ref="B5:D5"/>
    <mergeCell ref="B8:B9"/>
    <mergeCell ref="C8:G8"/>
    <mergeCell ref="H8:H9"/>
    <mergeCell ref="I8:I9"/>
    <mergeCell ref="J8:J9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portrait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J15"/>
  <sheetViews>
    <sheetView workbookViewId="0"/>
  </sheetViews>
  <sheetFormatPr defaultRowHeight="13.5" x14ac:dyDescent="0.15"/>
  <cols>
    <col min="1" max="1" width="24.625" customWidth="1"/>
    <col min="2" max="2" width="2.875" bestFit="1" customWidth="1"/>
    <col min="3" max="3" width="15.125" bestFit="1" customWidth="1"/>
    <col min="4" max="8" width="9.25" bestFit="1" customWidth="1"/>
    <col min="9" max="9" width="10.625" bestFit="1" customWidth="1"/>
  </cols>
  <sheetData>
    <row r="1" spans="1:10" x14ac:dyDescent="0.15">
      <c r="A1" t="s">
        <v>141</v>
      </c>
    </row>
    <row r="3" spans="1:10" ht="14.25" thickBot="1" x14ac:dyDescent="0.2"/>
    <row r="4" spans="1:10" ht="14.25" thickBot="1" x14ac:dyDescent="0.2">
      <c r="B4" s="297" t="s">
        <v>149</v>
      </c>
      <c r="C4" s="300"/>
      <c r="D4" s="174" t="s">
        <v>200</v>
      </c>
      <c r="E4" s="175" t="s">
        <v>201</v>
      </c>
      <c r="F4" s="175" t="s">
        <v>202</v>
      </c>
      <c r="G4" s="175" t="s">
        <v>203</v>
      </c>
      <c r="H4" s="176" t="s">
        <v>28</v>
      </c>
      <c r="I4" s="177" t="s">
        <v>14</v>
      </c>
      <c r="J4" s="151" t="s">
        <v>204</v>
      </c>
    </row>
    <row r="5" spans="1:10" ht="14.25" thickTop="1" x14ac:dyDescent="0.15">
      <c r="B5" s="301" t="s">
        <v>205</v>
      </c>
      <c r="C5" s="178" t="s">
        <v>206</v>
      </c>
      <c r="D5" s="179">
        <v>889600</v>
      </c>
      <c r="E5" s="180">
        <v>718686</v>
      </c>
      <c r="F5" s="180">
        <v>975706</v>
      </c>
      <c r="G5" s="180">
        <v>1419888</v>
      </c>
      <c r="H5" s="181">
        <f>SUM(D5:G5)</f>
        <v>4003880</v>
      </c>
      <c r="I5" s="182">
        <f>AVERAGE(D5:G5)</f>
        <v>1000970</v>
      </c>
      <c r="J5" s="183">
        <f t="shared" ref="J5:J12" si="0">H5/$H$13</f>
        <v>0.40276864462780154</v>
      </c>
    </row>
    <row r="6" spans="1:10" x14ac:dyDescent="0.15">
      <c r="B6" s="302"/>
      <c r="C6" s="157" t="s">
        <v>207</v>
      </c>
      <c r="D6" s="184">
        <v>458500</v>
      </c>
      <c r="E6" s="185">
        <v>304462</v>
      </c>
      <c r="F6" s="185">
        <v>225975</v>
      </c>
      <c r="G6" s="185">
        <v>335430</v>
      </c>
      <c r="H6" s="186">
        <f>SUM(D6:G6)</f>
        <v>1324367</v>
      </c>
      <c r="I6" s="187">
        <f>AVERAGE(D6:G6)</f>
        <v>331091.75</v>
      </c>
      <c r="J6" s="188">
        <f t="shared" si="0"/>
        <v>0.13322414797141463</v>
      </c>
    </row>
    <row r="7" spans="1:10" x14ac:dyDescent="0.15">
      <c r="B7" s="302"/>
      <c r="C7" s="157" t="s">
        <v>208</v>
      </c>
      <c r="D7" s="184">
        <v>25300</v>
      </c>
      <c r="E7" s="185">
        <v>16614</v>
      </c>
      <c r="F7" s="185">
        <v>13080</v>
      </c>
      <c r="G7" s="185">
        <v>15372</v>
      </c>
      <c r="H7" s="186">
        <f>SUM(D7:G7)</f>
        <v>70366</v>
      </c>
      <c r="I7" s="187">
        <f>AVERAGE(D7:G7)</f>
        <v>17591.5</v>
      </c>
      <c r="J7" s="188">
        <f t="shared" si="0"/>
        <v>7.0784385265991699E-3</v>
      </c>
    </row>
    <row r="8" spans="1:10" ht="14.25" thickBot="1" x14ac:dyDescent="0.2">
      <c r="B8" s="303"/>
      <c r="C8" s="189" t="s">
        <v>21</v>
      </c>
      <c r="D8" s="190">
        <f>SUM(D5:D7)</f>
        <v>1373400</v>
      </c>
      <c r="E8" s="191">
        <f>SUM(E5:E7)</f>
        <v>1039762</v>
      </c>
      <c r="F8" s="191">
        <f>SUM(F5:F7)</f>
        <v>1214761</v>
      </c>
      <c r="G8" s="191">
        <f>SUM(G5:G7)</f>
        <v>1770690</v>
      </c>
      <c r="H8" s="192">
        <f t="shared" ref="H8:H13" si="1">SUM(D8:G8)</f>
        <v>5398613</v>
      </c>
      <c r="I8" s="193">
        <f t="shared" ref="I8:I13" si="2">AVERAGE(D8:G8)</f>
        <v>1349653.25</v>
      </c>
      <c r="J8" s="194">
        <f t="shared" si="0"/>
        <v>0.54307123112581535</v>
      </c>
    </row>
    <row r="9" spans="1:10" ht="14.25" thickTop="1" x14ac:dyDescent="0.15">
      <c r="B9" s="304" t="s">
        <v>209</v>
      </c>
      <c r="C9" s="195" t="s">
        <v>210</v>
      </c>
      <c r="D9" s="196">
        <v>1025490</v>
      </c>
      <c r="E9" s="197">
        <v>765263</v>
      </c>
      <c r="F9" s="197">
        <v>805094</v>
      </c>
      <c r="G9" s="197">
        <v>1113730</v>
      </c>
      <c r="H9" s="198">
        <f t="shared" si="1"/>
        <v>3709577</v>
      </c>
      <c r="I9" s="199">
        <f t="shared" si="2"/>
        <v>927394.25</v>
      </c>
      <c r="J9" s="200">
        <f t="shared" si="0"/>
        <v>0.37316335665216394</v>
      </c>
    </row>
    <row r="10" spans="1:10" x14ac:dyDescent="0.15">
      <c r="B10" s="305"/>
      <c r="C10" s="201" t="s">
        <v>211</v>
      </c>
      <c r="D10" s="202">
        <v>125600</v>
      </c>
      <c r="E10" s="203">
        <v>109598</v>
      </c>
      <c r="F10" s="203">
        <v>108027</v>
      </c>
      <c r="G10" s="203">
        <v>160188</v>
      </c>
      <c r="H10" s="204">
        <f>SUM(D10:G10)</f>
        <v>503413</v>
      </c>
      <c r="I10" s="205">
        <f>AVERAGE(D10:G10)</f>
        <v>125853.25</v>
      </c>
      <c r="J10" s="206">
        <f t="shared" si="0"/>
        <v>5.0640621521627883E-2</v>
      </c>
    </row>
    <row r="11" spans="1:10" x14ac:dyDescent="0.15">
      <c r="B11" s="305"/>
      <c r="C11" s="201" t="s">
        <v>212</v>
      </c>
      <c r="D11" s="202">
        <v>56700</v>
      </c>
      <c r="E11" s="203">
        <v>80151</v>
      </c>
      <c r="F11" s="203">
        <v>102420</v>
      </c>
      <c r="G11" s="203">
        <v>90019</v>
      </c>
      <c r="H11" s="204">
        <f>SUM(D11:G11)</f>
        <v>329290</v>
      </c>
      <c r="I11" s="205">
        <f>AVERAGE(D11:G11)</f>
        <v>82322.5</v>
      </c>
      <c r="J11" s="206">
        <f t="shared" si="0"/>
        <v>3.3124790700392814E-2</v>
      </c>
    </row>
    <row r="12" spans="1:10" ht="14.25" thickBot="1" x14ac:dyDescent="0.2">
      <c r="B12" s="306"/>
      <c r="C12" s="207" t="s">
        <v>21</v>
      </c>
      <c r="D12" s="208">
        <f>SUM(D9:D11)</f>
        <v>1207790</v>
      </c>
      <c r="E12" s="209">
        <f>SUM(E9:E11)</f>
        <v>955012</v>
      </c>
      <c r="F12" s="209">
        <f>SUM(F9:F11)</f>
        <v>1015541</v>
      </c>
      <c r="G12" s="209">
        <f>SUM(G9:G11)</f>
        <v>1363937</v>
      </c>
      <c r="H12" s="210">
        <f t="shared" si="1"/>
        <v>4542280</v>
      </c>
      <c r="I12" s="211">
        <f t="shared" si="2"/>
        <v>1135570</v>
      </c>
      <c r="J12" s="212">
        <f t="shared" si="0"/>
        <v>0.45692876887418465</v>
      </c>
    </row>
    <row r="13" spans="1:10" ht="14.25" thickTop="1" x14ac:dyDescent="0.15">
      <c r="B13" s="307" t="s">
        <v>213</v>
      </c>
      <c r="C13" s="308"/>
      <c r="D13" s="213">
        <f>D8+D12</f>
        <v>2581190</v>
      </c>
      <c r="E13" s="214">
        <f>E8+E12</f>
        <v>1994774</v>
      </c>
      <c r="F13" s="214">
        <f>F8+F12</f>
        <v>2230302</v>
      </c>
      <c r="G13" s="214">
        <f>G8+G12</f>
        <v>3134627</v>
      </c>
      <c r="H13" s="215">
        <f t="shared" si="1"/>
        <v>9940893</v>
      </c>
      <c r="I13" s="216">
        <f t="shared" si="2"/>
        <v>2485223.25</v>
      </c>
      <c r="J13" s="217"/>
    </row>
    <row r="14" spans="1:10" x14ac:dyDescent="0.15">
      <c r="B14" s="255" t="s">
        <v>67</v>
      </c>
      <c r="C14" s="296"/>
      <c r="D14" s="85">
        <f>RANK(D13,$D$13:$G$13)</f>
        <v>2</v>
      </c>
      <c r="E14" s="144">
        <f>RANK(E13,$D$13:$G$13)</f>
        <v>4</v>
      </c>
      <c r="F14" s="144">
        <f>RANK(F13,$D$13:$G$13)</f>
        <v>3</v>
      </c>
      <c r="G14" s="144">
        <f>RANK(G13,$D$13:$G$13)</f>
        <v>1</v>
      </c>
      <c r="H14" s="218"/>
      <c r="I14" s="219"/>
      <c r="J14" s="33"/>
    </row>
    <row r="15" spans="1:10" ht="14.25" thickBot="1" x14ac:dyDescent="0.2">
      <c r="B15" s="255" t="s">
        <v>214</v>
      </c>
      <c r="C15" s="296"/>
      <c r="D15" s="171" t="str">
        <f>IF(D8&gt;D12,"甘味","飲み物")</f>
        <v>甘味</v>
      </c>
      <c r="E15" s="148" t="str">
        <f>IF(E8&gt;E12,"甘味","飲み物")</f>
        <v>甘味</v>
      </c>
      <c r="F15" s="148" t="str">
        <f>IF(F8&gt;F12,"甘味","飲み物")</f>
        <v>甘味</v>
      </c>
      <c r="G15" s="148" t="str">
        <f>IF(G8&gt;G12,"甘味","飲み物")</f>
        <v>甘味</v>
      </c>
      <c r="H15" s="220" t="str">
        <f>IF(H8&gt;H12,"甘味","飲み物")</f>
        <v>甘味</v>
      </c>
      <c r="I15" s="219"/>
      <c r="J15" s="33"/>
    </row>
  </sheetData>
  <mergeCells count="6">
    <mergeCell ref="B15:C15"/>
    <mergeCell ref="B4:C4"/>
    <mergeCell ref="B5:B8"/>
    <mergeCell ref="B9:B12"/>
    <mergeCell ref="B13:C13"/>
    <mergeCell ref="B14:C14"/>
  </mergeCells>
  <phoneticPr fontId="1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85" orientation="portrait" horizontalDpi="0" verticalDpi="0" r:id="rId1"/>
  <headerFooter alignWithMargins="0">
    <oddHeader>&amp;L&amp;D&amp;R&amp;P</oddHeader>
    <oddFooter>&amp;C香川県甘味販売協同組合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解答１</vt:lpstr>
      <vt:lpstr>解答２</vt:lpstr>
      <vt:lpstr>解答３</vt:lpstr>
      <vt:lpstr>解答４</vt:lpstr>
      <vt:lpstr>解答５</vt:lpstr>
      <vt:lpstr>解答６</vt:lpstr>
      <vt:lpstr>解答７</vt:lpstr>
      <vt:lpstr>解答８</vt:lpstr>
      <vt:lpstr>解答９</vt:lpstr>
      <vt:lpstr>解答１０</vt:lpstr>
      <vt:lpstr>解答１!Print_Area</vt:lpstr>
      <vt:lpstr>解答６!Print_Area</vt:lpstr>
      <vt:lpstr>解答７!Print_Area</vt:lpstr>
      <vt:lpstr>解答８!Print_Area</vt:lpstr>
      <vt:lpstr>解答９!Print_Area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2007-02-12T08:05:58Z</dcterms:created>
  <dcterms:modified xsi:type="dcterms:W3CDTF">2017-02-14T06:20:45Z</dcterms:modified>
</cp:coreProperties>
</file>